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5" yWindow="60" windowWidth="14760" windowHeight="12195" activeTab="1"/>
  </bookViews>
  <sheets>
    <sheet name="Space Allocations -01" sheetId="1" r:id="rId1"/>
    <sheet name="Sheet2" sheetId="5" r:id="rId2"/>
    <sheet name="Comps" sheetId="2" r:id="rId3"/>
    <sheet name="Unit Sizing" sheetId="3" r:id="rId4"/>
  </sheets>
  <definedNames>
    <definedName name="ShapeFactor">Comps!$H$1</definedName>
    <definedName name="SiteArea">'Space Allocations -01'!$B$1</definedName>
  </definedNames>
  <calcPr calcId="125725"/>
</workbook>
</file>

<file path=xl/calcChain.xml><?xml version="1.0" encoding="utf-8"?>
<calcChain xmlns="http://schemas.openxmlformats.org/spreadsheetml/2006/main">
  <c r="G13" i="5"/>
  <c r="G14"/>
  <c r="G15"/>
  <c r="G16"/>
  <c r="G17"/>
  <c r="G18"/>
  <c r="G9"/>
  <c r="G10"/>
  <c r="G11"/>
  <c r="G12"/>
  <c r="B6"/>
  <c r="B7"/>
  <c r="B8"/>
  <c r="B10"/>
  <c r="B11"/>
  <c r="B12"/>
  <c r="B13"/>
  <c r="B14"/>
  <c r="B15"/>
  <c r="B16"/>
  <c r="B17"/>
  <c r="B18"/>
  <c r="B9"/>
  <c r="H8" i="2"/>
  <c r="H9"/>
  <c r="H10"/>
  <c r="H11"/>
  <c r="H12"/>
  <c r="H14"/>
  <c r="H15"/>
  <c r="H16"/>
  <c r="H17"/>
  <c r="H18"/>
  <c r="H7"/>
  <c r="H4"/>
  <c r="H5"/>
  <c r="H3"/>
  <c r="AB33" i="1"/>
  <c r="AB32" s="1"/>
  <c r="AB31" s="1"/>
  <c r="AB30" s="1"/>
  <c r="AB29" s="1"/>
  <c r="AB28" s="1"/>
  <c r="AB27" s="1"/>
  <c r="AB26" s="1"/>
  <c r="AB25" s="1"/>
  <c r="AB24" s="1"/>
  <c r="AB23" s="1"/>
  <c r="AB22" s="1"/>
  <c r="AB21" s="1"/>
  <c r="AB20" s="1"/>
  <c r="AB19" s="1"/>
  <c r="AB18" s="1"/>
  <c r="AB17" s="1"/>
  <c r="AB16" s="1"/>
  <c r="AB5" s="1"/>
  <c r="AB34"/>
  <c r="O5"/>
  <c r="P5"/>
  <c r="Q5"/>
  <c r="R5"/>
  <c r="S5"/>
  <c r="T5"/>
  <c r="U5"/>
  <c r="V5"/>
  <c r="W5"/>
  <c r="X5"/>
  <c r="Y5"/>
  <c r="Z5"/>
  <c r="AA5"/>
  <c r="B32" i="3"/>
  <c r="K32" s="1"/>
  <c r="B33"/>
  <c r="M33" s="1"/>
  <c r="B34"/>
  <c r="K34" s="1"/>
  <c r="B35"/>
  <c r="M35" s="1"/>
  <c r="B36"/>
  <c r="K36" s="1"/>
  <c r="B37"/>
  <c r="M37" s="1"/>
  <c r="B38"/>
  <c r="K38" s="1"/>
  <c r="B31"/>
  <c r="M31" s="1"/>
  <c r="N5" i="1"/>
  <c r="K25"/>
  <c r="E25" s="1"/>
  <c r="C25" s="1"/>
  <c r="B28"/>
  <c r="F5"/>
  <c r="G5"/>
  <c r="H5"/>
  <c r="I5"/>
  <c r="J5"/>
  <c r="L5"/>
  <c r="M5"/>
  <c r="B5"/>
  <c r="B13" i="3"/>
  <c r="C13" s="1"/>
  <c r="B8"/>
  <c r="C8" s="1"/>
  <c r="B9"/>
  <c r="C9" s="1"/>
  <c r="B10"/>
  <c r="C10" s="1"/>
  <c r="B11"/>
  <c r="C11" s="1"/>
  <c r="B12"/>
  <c r="C12" s="1"/>
  <c r="B14"/>
  <c r="C14" s="1"/>
  <c r="B15"/>
  <c r="C15" s="1"/>
  <c r="B7"/>
  <c r="C7" s="1"/>
  <c r="J7" s="1"/>
  <c r="N7" s="1"/>
  <c r="D16" i="1"/>
  <c r="D17"/>
  <c r="D18"/>
  <c r="D19"/>
  <c r="D33"/>
  <c r="D34"/>
  <c r="C16"/>
  <c r="C17"/>
  <c r="C18"/>
  <c r="C19"/>
  <c r="C33"/>
  <c r="C34"/>
  <c r="K21"/>
  <c r="E21" s="1"/>
  <c r="C21" s="1"/>
  <c r="K23"/>
  <c r="E23" s="1"/>
  <c r="D23" s="1"/>
  <c r="K6"/>
  <c r="K7"/>
  <c r="K8"/>
  <c r="K9"/>
  <c r="K10"/>
  <c r="E10" s="1"/>
  <c r="K11"/>
  <c r="E11" s="1"/>
  <c r="K12"/>
  <c r="K13"/>
  <c r="E13" s="1"/>
  <c r="K14"/>
  <c r="E14" s="1"/>
  <c r="K15"/>
  <c r="E15" s="1"/>
  <c r="K16"/>
  <c r="E16" s="1"/>
  <c r="K17"/>
  <c r="E17" s="1"/>
  <c r="K18"/>
  <c r="E18" s="1"/>
  <c r="K19"/>
  <c r="E19" s="1"/>
  <c r="K20"/>
  <c r="K22"/>
  <c r="E22" s="1"/>
  <c r="D22" s="1"/>
  <c r="K24"/>
  <c r="E24" s="1"/>
  <c r="E6"/>
  <c r="E7"/>
  <c r="E8"/>
  <c r="E9"/>
  <c r="F14" i="2"/>
  <c r="F15"/>
  <c r="F16"/>
  <c r="F17"/>
  <c r="F18"/>
  <c r="F12"/>
  <c r="F11"/>
  <c r="F10"/>
  <c r="F9"/>
  <c r="F7"/>
  <c r="F8"/>
  <c r="K27" i="1"/>
  <c r="E27" s="1"/>
  <c r="B29"/>
  <c r="K29" s="1"/>
  <c r="E29" s="1"/>
  <c r="C29" s="1"/>
  <c r="B30"/>
  <c r="B31"/>
  <c r="K31" s="1"/>
  <c r="B32"/>
  <c r="B33"/>
  <c r="K33" s="1"/>
  <c r="E33" s="1"/>
  <c r="B34"/>
  <c r="E34" s="1"/>
  <c r="E12"/>
  <c r="E20"/>
  <c r="D20" s="1"/>
  <c r="B35"/>
  <c r="E35" s="1"/>
  <c r="D35" s="1"/>
  <c r="N38" i="3" l="1"/>
  <c r="N36"/>
  <c r="N34"/>
  <c r="N32"/>
  <c r="P38"/>
  <c r="P36"/>
  <c r="P34"/>
  <c r="P32"/>
  <c r="P37"/>
  <c r="N37"/>
  <c r="P35"/>
  <c r="N35"/>
  <c r="P33"/>
  <c r="N33"/>
  <c r="P31"/>
  <c r="N31"/>
  <c r="N39" s="1"/>
  <c r="N40" s="1"/>
  <c r="K31"/>
  <c r="K37"/>
  <c r="K35"/>
  <c r="K33"/>
  <c r="O38"/>
  <c r="M38"/>
  <c r="O37"/>
  <c r="O36"/>
  <c r="M36"/>
  <c r="O35"/>
  <c r="O34"/>
  <c r="M34"/>
  <c r="O33"/>
  <c r="O32"/>
  <c r="M32"/>
  <c r="O31"/>
  <c r="J14"/>
  <c r="N14" s="1"/>
  <c r="I14"/>
  <c r="M14" s="1"/>
  <c r="K14"/>
  <c r="O14" s="1"/>
  <c r="J11"/>
  <c r="N11" s="1"/>
  <c r="K11"/>
  <c r="O11" s="1"/>
  <c r="I11"/>
  <c r="M11" s="1"/>
  <c r="J9"/>
  <c r="N9" s="1"/>
  <c r="K9"/>
  <c r="O9" s="1"/>
  <c r="I9"/>
  <c r="M9" s="1"/>
  <c r="J13"/>
  <c r="N13" s="1"/>
  <c r="K13"/>
  <c r="O13" s="1"/>
  <c r="I13"/>
  <c r="M13" s="1"/>
  <c r="J15"/>
  <c r="N15" s="1"/>
  <c r="K15"/>
  <c r="O15" s="1"/>
  <c r="I15"/>
  <c r="M15" s="1"/>
  <c r="J12"/>
  <c r="N12" s="1"/>
  <c r="I12"/>
  <c r="M12" s="1"/>
  <c r="K12"/>
  <c r="O12" s="1"/>
  <c r="J10"/>
  <c r="N10" s="1"/>
  <c r="I10"/>
  <c r="M10" s="1"/>
  <c r="K10"/>
  <c r="O10" s="1"/>
  <c r="J8"/>
  <c r="N8" s="1"/>
  <c r="I8"/>
  <c r="M8" s="1"/>
  <c r="K8"/>
  <c r="O8" s="1"/>
  <c r="K7"/>
  <c r="O7" s="1"/>
  <c r="I7"/>
  <c r="M7" s="1"/>
  <c r="N16"/>
  <c r="C22" i="1"/>
  <c r="D24"/>
  <c r="C24"/>
  <c r="C20"/>
  <c r="D21"/>
  <c r="C23"/>
  <c r="D25"/>
  <c r="D27"/>
  <c r="C27"/>
  <c r="C35"/>
  <c r="D29"/>
  <c r="E31"/>
  <c r="K32"/>
  <c r="E32" s="1"/>
  <c r="K30"/>
  <c r="E30" s="1"/>
  <c r="K28"/>
  <c r="E28" s="1"/>
  <c r="K26"/>
  <c r="E26" s="1"/>
  <c r="M39" i="3" l="1"/>
  <c r="P39"/>
  <c r="P40" s="1"/>
  <c r="M40"/>
  <c r="O39"/>
  <c r="O40" s="1"/>
  <c r="M16"/>
  <c r="O18" s="1" a="1"/>
  <c r="O18" s="1"/>
  <c r="O16"/>
  <c r="C28" i="1"/>
  <c r="D28"/>
  <c r="K5"/>
  <c r="D26"/>
  <c r="C26"/>
  <c r="D5"/>
  <c r="E5"/>
  <c r="D31"/>
  <c r="C31"/>
  <c r="D32"/>
  <c r="C32"/>
  <c r="D30"/>
  <c r="C30"/>
  <c r="C5" s="1"/>
  <c r="E2"/>
  <c r="O24" i="3" l="1"/>
  <c r="O26"/>
  <c r="O23"/>
  <c r="O25"/>
  <c r="O42"/>
  <c r="O44" s="1"/>
  <c r="O46"/>
  <c r="O48"/>
  <c r="O50"/>
  <c r="O45"/>
  <c r="O47"/>
  <c r="O49"/>
  <c r="O43"/>
  <c r="O41"/>
  <c r="O17"/>
  <c r="O21"/>
  <c r="O20"/>
  <c r="O19"/>
  <c r="O22"/>
</calcChain>
</file>

<file path=xl/sharedStrings.xml><?xml version="1.0" encoding="utf-8"?>
<sst xmlns="http://schemas.openxmlformats.org/spreadsheetml/2006/main" count="134" uniqueCount="83">
  <si>
    <t>Floor</t>
  </si>
  <si>
    <t>Gross Floor Area</t>
  </si>
  <si>
    <t>B1</t>
  </si>
  <si>
    <t>B2</t>
  </si>
  <si>
    <t>B3</t>
  </si>
  <si>
    <t>B4</t>
  </si>
  <si>
    <t>Site Area</t>
  </si>
  <si>
    <t>Unassigned Floor Area</t>
  </si>
  <si>
    <t>Name</t>
  </si>
  <si>
    <t>Type</t>
  </si>
  <si>
    <t>Size</t>
  </si>
  <si>
    <t>Area</t>
  </si>
  <si>
    <t>Rent/Mo</t>
  </si>
  <si>
    <t>Cadillac Square Apartments</t>
  </si>
  <si>
    <t>Studio</t>
  </si>
  <si>
    <t>1/1</t>
  </si>
  <si>
    <t>Fyfe</t>
  </si>
  <si>
    <t>Lofts at Merchant Row</t>
  </si>
  <si>
    <t>Rent/SF</t>
  </si>
  <si>
    <t>Westin</t>
  </si>
  <si>
    <t>2/2</t>
  </si>
  <si>
    <t>Lofts at Woodward Center</t>
  </si>
  <si>
    <t>Millender Center</t>
  </si>
  <si>
    <t>Chesterfield Apartments</t>
  </si>
  <si>
    <t>2/1</t>
  </si>
  <si>
    <t>Broadway St</t>
  </si>
  <si>
    <t>1247 Woodward Ave</t>
  </si>
  <si>
    <t>Parking</t>
  </si>
  <si>
    <t>Retail</t>
  </si>
  <si>
    <t>Residential</t>
  </si>
  <si>
    <t>Office</t>
  </si>
  <si>
    <t>Hotel</t>
  </si>
  <si>
    <t>Restaurant</t>
  </si>
  <si>
    <t>Common</t>
  </si>
  <si>
    <t>SF</t>
  </si>
  <si>
    <t>Gallery</t>
  </si>
  <si>
    <t>Void</t>
  </si>
  <si>
    <t>% of Site</t>
  </si>
  <si>
    <t>% of FA</t>
  </si>
  <si>
    <t>Unassigned Area</t>
  </si>
  <si>
    <t>Geometry</t>
  </si>
  <si>
    <t>Prospective Tennants</t>
  </si>
  <si>
    <t>per mo.</t>
  </si>
  <si>
    <t>May be interested in downtown location as alternate residence.</t>
  </si>
  <si>
    <t>Grosse Pointe, Bloomfield</t>
  </si>
  <si>
    <t>Novi</t>
  </si>
  <si>
    <t>Young Lawyers</t>
  </si>
  <si>
    <t>Units at $/sf.</t>
  </si>
  <si>
    <t>Student, Artist, Starting Entrepreneur, Downtown Efficiencies</t>
  </si>
  <si>
    <t>May be interested in downtown location as alternate residence/entertainment venue.</t>
  </si>
  <si>
    <t>Unit sizes</t>
  </si>
  <si>
    <t>Combined Area</t>
  </si>
  <si>
    <t>Sum</t>
  </si>
  <si>
    <t>Max Income</t>
  </si>
  <si>
    <t>Bays</t>
  </si>
  <si>
    <t>Assumed Bay</t>
  </si>
  <si>
    <t># Units</t>
  </si>
  <si>
    <t>Units at $/SF</t>
  </si>
  <si>
    <t>Potential Income</t>
  </si>
  <si>
    <t>$/SF</t>
  </si>
  <si>
    <t>Square Feet</t>
  </si>
  <si>
    <t>Floor to Floor</t>
  </si>
  <si>
    <t>Floor elevation</t>
  </si>
  <si>
    <t>Incomes</t>
  </si>
  <si>
    <t>Unit #</t>
  </si>
  <si>
    <t>Approx Dims</t>
  </si>
  <si>
    <t>Residential Comparisons</t>
  </si>
  <si>
    <t>Office Trends Report - Third Quarter 2010 - Detroit, MI</t>
  </si>
  <si>
    <t>Source: Grubb &amp; Ellis</t>
  </si>
  <si>
    <t>CBD</t>
  </si>
  <si>
    <t>Total SF</t>
  </si>
  <si>
    <t>Vacant SF</t>
  </si>
  <si>
    <t>Vacant %</t>
  </si>
  <si>
    <t>Current Qtr.</t>
  </si>
  <si>
    <t>Year to Date</t>
  </si>
  <si>
    <t>Under Construction</t>
  </si>
  <si>
    <t>Class A</t>
  </si>
  <si>
    <t>Class B</t>
  </si>
  <si>
    <t>Asking Rent</t>
  </si>
  <si>
    <t>-</t>
  </si>
  <si>
    <t>Cbd North Central</t>
  </si>
  <si>
    <t>Income/SF</t>
  </si>
  <si>
    <t>Occupancy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</si>
</sst>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5" formatCode="_(* #,##0_);_(* \(#,##0\);_(* &quot;-&quot;??_);_(@_)"/>
    <numFmt numFmtId="168" formatCode="0.0%"/>
    <numFmt numFmtId="170" formatCode="_(&quot;$&quot;* #,##0_);_(&quot;$&quot;* \(#,##0\);_(&quot;$&quot;* &quot;-&quot;??_);_(@_)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1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 indent="2"/>
    </xf>
    <xf numFmtId="165" fontId="0" fillId="0" borderId="0" xfId="1" applyNumberFormat="1" applyFont="1" applyAlignment="1">
      <alignment horizontal="right" indent="2"/>
    </xf>
    <xf numFmtId="165" fontId="0" fillId="0" borderId="0" xfId="1" applyNumberFormat="1" applyFont="1" applyAlignment="1">
      <alignment horizontal="center" wrapText="1"/>
    </xf>
    <xf numFmtId="0" fontId="0" fillId="0" borderId="0" xfId="0" applyAlignment="1">
      <alignment wrapText="1"/>
    </xf>
    <xf numFmtId="9" fontId="0" fillId="0" borderId="0" xfId="0" applyNumberFormat="1"/>
    <xf numFmtId="1" fontId="0" fillId="0" borderId="0" xfId="0" applyNumberFormat="1"/>
    <xf numFmtId="44" fontId="0" fillId="0" borderId="0" xfId="2" applyFont="1"/>
    <xf numFmtId="43" fontId="2" fillId="0" borderId="0" xfId="1" applyFont="1"/>
    <xf numFmtId="9" fontId="0" fillId="0" borderId="0" xfId="3" applyFont="1"/>
    <xf numFmtId="1" fontId="0" fillId="0" borderId="1" xfId="0" applyNumberFormat="1" applyBorder="1"/>
    <xf numFmtId="43" fontId="0" fillId="0" borderId="1" xfId="1" applyFont="1" applyBorder="1"/>
    <xf numFmtId="44" fontId="0" fillId="0" borderId="1" xfId="2" applyFont="1" applyBorder="1"/>
    <xf numFmtId="1" fontId="0" fillId="0" borderId="2" xfId="0" applyNumberFormat="1" applyBorder="1" applyAlignment="1">
      <alignment horizontal="left"/>
    </xf>
    <xf numFmtId="1" fontId="0" fillId="0" borderId="3" xfId="0" applyNumberFormat="1" applyBorder="1"/>
    <xf numFmtId="43" fontId="0" fillId="0" borderId="4" xfId="1" applyFont="1" applyBorder="1"/>
    <xf numFmtId="1" fontId="0" fillId="0" borderId="5" xfId="0" applyNumberFormat="1" applyBorder="1" applyAlignment="1">
      <alignment horizontal="left"/>
    </xf>
    <xf numFmtId="44" fontId="0" fillId="0" borderId="6" xfId="2" applyFont="1" applyBorder="1"/>
    <xf numFmtId="9" fontId="0" fillId="0" borderId="5" xfId="3" applyFont="1" applyBorder="1" applyAlignment="1">
      <alignment horizontal="left"/>
    </xf>
    <xf numFmtId="9" fontId="0" fillId="0" borderId="7" xfId="3" applyFont="1" applyBorder="1" applyAlignment="1">
      <alignment horizontal="left"/>
    </xf>
    <xf numFmtId="1" fontId="0" fillId="0" borderId="8" xfId="0" applyNumberFormat="1" applyBorder="1"/>
    <xf numFmtId="44" fontId="0" fillId="0" borderId="9" xfId="2" applyFont="1" applyBorder="1"/>
    <xf numFmtId="165" fontId="0" fillId="0" borderId="0" xfId="1" applyNumberFormat="1" applyFont="1"/>
    <xf numFmtId="165" fontId="0" fillId="0" borderId="1" xfId="1" applyNumberFormat="1" applyFont="1" applyBorder="1"/>
    <xf numFmtId="1" fontId="0" fillId="0" borderId="6" xfId="0" applyNumberFormat="1" applyBorder="1"/>
    <xf numFmtId="1" fontId="0" fillId="0" borderId="12" xfId="0" applyNumberFormat="1" applyBorder="1"/>
    <xf numFmtId="1" fontId="0" fillId="0" borderId="13" xfId="0" applyNumberFormat="1" applyBorder="1"/>
    <xf numFmtId="44" fontId="0" fillId="0" borderId="14" xfId="2" applyFont="1" applyBorder="1"/>
    <xf numFmtId="44" fontId="0" fillId="0" borderId="15" xfId="2" applyFont="1" applyBorder="1"/>
    <xf numFmtId="1" fontId="0" fillId="0" borderId="16" xfId="0" applyNumberFormat="1" applyBorder="1"/>
    <xf numFmtId="1" fontId="0" fillId="0" borderId="17" xfId="0" applyNumberFormat="1" applyBorder="1"/>
    <xf numFmtId="165" fontId="0" fillId="0" borderId="18" xfId="1" applyNumberFormat="1" applyFont="1" applyBorder="1"/>
    <xf numFmtId="165" fontId="0" fillId="0" borderId="19" xfId="1" applyNumberFormat="1" applyFont="1" applyBorder="1"/>
    <xf numFmtId="1" fontId="0" fillId="0" borderId="20" xfId="0" applyNumberFormat="1" applyBorder="1"/>
    <xf numFmtId="1" fontId="0" fillId="0" borderId="21" xfId="0" applyNumberFormat="1" applyBorder="1"/>
    <xf numFmtId="1" fontId="2" fillId="0" borderId="18" xfId="0" applyNumberFormat="1" applyFont="1" applyBorder="1"/>
    <xf numFmtId="1" fontId="2" fillId="0" borderId="19" xfId="0" applyNumberFormat="1" applyFont="1" applyBorder="1"/>
    <xf numFmtId="0" fontId="0" fillId="0" borderId="12" xfId="0" applyBorder="1"/>
    <xf numFmtId="1" fontId="0" fillId="0" borderId="9" xfId="0" applyNumberFormat="1" applyBorder="1"/>
    <xf numFmtId="0" fontId="0" fillId="0" borderId="10" xfId="0" applyBorder="1"/>
    <xf numFmtId="0" fontId="0" fillId="0" borderId="23" xfId="0" applyBorder="1"/>
    <xf numFmtId="1" fontId="0" fillId="0" borderId="24" xfId="0" applyNumberFormat="1" applyBorder="1"/>
    <xf numFmtId="0" fontId="0" fillId="0" borderId="25" xfId="0" applyBorder="1"/>
    <xf numFmtId="1" fontId="0" fillId="0" borderId="26" xfId="0" applyNumberFormat="1" applyBorder="1"/>
    <xf numFmtId="0" fontId="0" fillId="0" borderId="1" xfId="0" applyBorder="1"/>
    <xf numFmtId="0" fontId="0" fillId="0" borderId="2" xfId="0" applyBorder="1"/>
    <xf numFmtId="9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11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1" fontId="0" fillId="0" borderId="2" xfId="0" applyNumberFormat="1" applyBorder="1"/>
    <xf numFmtId="1" fontId="0" fillId="0" borderId="4" xfId="0" applyNumberFormat="1" applyBorder="1"/>
    <xf numFmtId="1" fontId="0" fillId="0" borderId="5" xfId="0" applyNumberFormat="1" applyBorder="1"/>
    <xf numFmtId="1" fontId="0" fillId="0" borderId="7" xfId="0" applyNumberFormat="1" applyBorder="1"/>
    <xf numFmtId="1" fontId="0" fillId="0" borderId="27" xfId="0" applyNumberFormat="1" applyBorder="1"/>
    <xf numFmtId="1" fontId="0" fillId="0" borderId="17" xfId="0" applyNumberFormat="1" applyBorder="1" applyAlignment="1">
      <alignment horizontal="center"/>
    </xf>
    <xf numFmtId="0" fontId="0" fillId="0" borderId="16" xfId="0" applyBorder="1" applyAlignment="1"/>
    <xf numFmtId="0" fontId="0" fillId="0" borderId="17" xfId="0" applyBorder="1" applyAlignment="1"/>
    <xf numFmtId="43" fontId="0" fillId="0" borderId="27" xfId="1" applyFont="1" applyBorder="1" applyAlignment="1"/>
    <xf numFmtId="0" fontId="0" fillId="0" borderId="16" xfId="0" applyBorder="1"/>
    <xf numFmtId="0" fontId="0" fillId="0" borderId="17" xfId="0" applyBorder="1"/>
    <xf numFmtId="0" fontId="0" fillId="0" borderId="27" xfId="0" applyBorder="1"/>
    <xf numFmtId="165" fontId="0" fillId="0" borderId="1" xfId="1" applyNumberFormat="1" applyFont="1" applyBorder="1" applyAlignment="1">
      <alignment horizontal="center" wrapText="1"/>
    </xf>
    <xf numFmtId="165" fontId="0" fillId="0" borderId="1" xfId="1" applyNumberFormat="1" applyFont="1" applyBorder="1" applyAlignment="1">
      <alignment horizontal="right" indent="2"/>
    </xf>
    <xf numFmtId="0" fontId="0" fillId="0" borderId="1" xfId="0" applyBorder="1" applyAlignment="1">
      <alignment horizontal="right" indent="2"/>
    </xf>
    <xf numFmtId="9" fontId="0" fillId="0" borderId="1" xfId="3" applyFont="1" applyBorder="1" applyAlignment="1">
      <alignment horizontal="right" indent="2"/>
    </xf>
    <xf numFmtId="0" fontId="0" fillId="0" borderId="2" xfId="0" applyBorder="1" applyAlignment="1">
      <alignment horizontal="center" wrapText="1"/>
    </xf>
    <xf numFmtId="165" fontId="0" fillId="0" borderId="3" xfId="1" applyNumberFormat="1" applyFont="1" applyBorder="1" applyAlignment="1">
      <alignment horizontal="center" wrapText="1"/>
    </xf>
    <xf numFmtId="0" fontId="0" fillId="0" borderId="3" xfId="0" applyBorder="1" applyAlignment="1">
      <alignment horizontal="right" wrapText="1"/>
    </xf>
    <xf numFmtId="0" fontId="0" fillId="0" borderId="3" xfId="0" applyBorder="1" applyAlignment="1">
      <alignment textRotation="90" wrapText="1"/>
    </xf>
    <xf numFmtId="0" fontId="0" fillId="0" borderId="4" xfId="0" applyBorder="1" applyAlignment="1">
      <alignment textRotation="90" wrapText="1"/>
    </xf>
    <xf numFmtId="0" fontId="0" fillId="0" borderId="5" xfId="0" applyBorder="1" applyAlignment="1">
      <alignment horizontal="center" wrapText="1"/>
    </xf>
    <xf numFmtId="165" fontId="0" fillId="0" borderId="6" xfId="1" applyNumberFormat="1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8" xfId="1" applyNumberFormat="1" applyFont="1" applyBorder="1" applyAlignment="1">
      <alignment horizontal="right" indent="2"/>
    </xf>
    <xf numFmtId="0" fontId="0" fillId="0" borderId="8" xfId="0" applyBorder="1" applyAlignment="1">
      <alignment horizontal="right" indent="2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165" fontId="0" fillId="0" borderId="5" xfId="1" applyNumberFormat="1" applyFont="1" applyBorder="1" applyAlignment="1">
      <alignment horizontal="center" wrapText="1"/>
    </xf>
    <xf numFmtId="49" fontId="0" fillId="0" borderId="11" xfId="0" applyNumberFormat="1" applyBorder="1"/>
    <xf numFmtId="49" fontId="0" fillId="0" borderId="1" xfId="0" applyNumberFormat="1" applyBorder="1"/>
    <xf numFmtId="49" fontId="0" fillId="0" borderId="8" xfId="0" applyNumberFormat="1" applyBorder="1"/>
    <xf numFmtId="0" fontId="2" fillId="0" borderId="2" xfId="0" applyFont="1" applyBorder="1"/>
    <xf numFmtId="0" fontId="2" fillId="0" borderId="3" xfId="0" applyFont="1" applyBorder="1"/>
    <xf numFmtId="49" fontId="2" fillId="0" borderId="3" xfId="0" applyNumberFormat="1" applyFont="1" applyBorder="1"/>
    <xf numFmtId="0" fontId="2" fillId="0" borderId="4" xfId="0" applyFont="1" applyBorder="1"/>
    <xf numFmtId="0" fontId="2" fillId="0" borderId="0" xfId="0" applyFont="1"/>
    <xf numFmtId="49" fontId="0" fillId="0" borderId="17" xfId="0" applyNumberFormat="1" applyBorder="1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68" fontId="0" fillId="0" borderId="1" xfId="3" applyNumberFormat="1" applyFont="1" applyBorder="1"/>
    <xf numFmtId="43" fontId="0" fillId="0" borderId="1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5" fontId="0" fillId="0" borderId="8" xfId="1" applyNumberFormat="1" applyFont="1" applyBorder="1"/>
    <xf numFmtId="168" fontId="0" fillId="0" borderId="8" xfId="3" applyNumberFormat="1" applyFont="1" applyBorder="1"/>
    <xf numFmtId="0" fontId="0" fillId="0" borderId="8" xfId="0" applyBorder="1" applyAlignment="1">
      <alignment horizontal="center"/>
    </xf>
    <xf numFmtId="0" fontId="0" fillId="0" borderId="27" xfId="0" applyBorder="1" applyAlignment="1">
      <alignment horizontal="right"/>
    </xf>
    <xf numFmtId="0" fontId="0" fillId="0" borderId="22" xfId="0" applyBorder="1" applyAlignment="1">
      <alignment horizontal="center"/>
    </xf>
    <xf numFmtId="0" fontId="0" fillId="0" borderId="28" xfId="0" applyBorder="1" applyAlignment="1">
      <alignment horizontal="center"/>
    </xf>
    <xf numFmtId="170" fontId="0" fillId="0" borderId="0" xfId="2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colors>
    <mruColors>
      <color rgb="FF8AE4B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bar"/>
        <c:grouping val="stacked"/>
        <c:ser>
          <c:idx val="4"/>
          <c:order val="0"/>
          <c:tx>
            <c:strRef>
              <c:f>'Space Allocations -01'!$F$4</c:f>
              <c:strCache>
                <c:ptCount val="1"/>
                <c:pt idx="0">
                  <c:v>Retail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-01'!$F$6:$F$39</c:f>
              <c:numCache>
                <c:formatCode>General</c:formatCode>
                <c:ptCount val="34"/>
                <c:pt idx="26">
                  <c:v>10000</c:v>
                </c:pt>
                <c:pt idx="27">
                  <c:v>30000</c:v>
                </c:pt>
                <c:pt idx="28">
                  <c:v>60000</c:v>
                </c:pt>
                <c:pt idx="29">
                  <c:v>45000</c:v>
                </c:pt>
              </c:numCache>
            </c:numRef>
          </c:val>
        </c:ser>
        <c:ser>
          <c:idx val="5"/>
          <c:order val="1"/>
          <c:tx>
            <c:strRef>
              <c:f>'Space Allocations -01'!$G$4</c:f>
              <c:strCache>
                <c:ptCount val="1"/>
                <c:pt idx="0">
                  <c:v>Restaurant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-01'!$G$6:$G$39</c:f>
              <c:numCache>
                <c:formatCode>General</c:formatCode>
                <c:ptCount val="34"/>
                <c:pt idx="10">
                  <c:v>5000</c:v>
                </c:pt>
                <c:pt idx="11">
                  <c:v>5000</c:v>
                </c:pt>
                <c:pt idx="25">
                  <c:v>5000</c:v>
                </c:pt>
                <c:pt idx="27">
                  <c:v>10000</c:v>
                </c:pt>
                <c:pt idx="28">
                  <c:v>15000</c:v>
                </c:pt>
                <c:pt idx="29">
                  <c:v>20000</c:v>
                </c:pt>
              </c:numCache>
            </c:numRef>
          </c:val>
        </c:ser>
        <c:ser>
          <c:idx val="6"/>
          <c:order val="2"/>
          <c:tx>
            <c:strRef>
              <c:f>'Space Allocations -01'!$H$4</c:f>
              <c:strCache>
                <c:ptCount val="1"/>
                <c:pt idx="0">
                  <c:v>Office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-01'!$H$6:$H$39</c:f>
              <c:numCache>
                <c:formatCode>General</c:formatCode>
                <c:ptCount val="34"/>
                <c:pt idx="22">
                  <c:v>40000</c:v>
                </c:pt>
                <c:pt idx="23">
                  <c:v>40000</c:v>
                </c:pt>
                <c:pt idx="24">
                  <c:v>40000</c:v>
                </c:pt>
                <c:pt idx="25">
                  <c:v>40000</c:v>
                </c:pt>
                <c:pt idx="26">
                  <c:v>40000</c:v>
                </c:pt>
              </c:numCache>
            </c:numRef>
          </c:val>
        </c:ser>
        <c:ser>
          <c:idx val="7"/>
          <c:order val="3"/>
          <c:tx>
            <c:strRef>
              <c:f>'Space Allocations -01'!$I$4</c:f>
              <c:strCache>
                <c:ptCount val="1"/>
                <c:pt idx="0">
                  <c:v>Hotel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-01'!$I$6:$I$39</c:f>
              <c:numCache>
                <c:formatCode>General</c:formatCode>
                <c:ptCount val="34"/>
                <c:pt idx="10">
                  <c:v>5000</c:v>
                </c:pt>
                <c:pt idx="11">
                  <c:v>5000</c:v>
                </c:pt>
                <c:pt idx="12">
                  <c:v>10000</c:v>
                </c:pt>
                <c:pt idx="13">
                  <c:v>10000</c:v>
                </c:pt>
                <c:pt idx="14">
                  <c:v>10000</c:v>
                </c:pt>
                <c:pt idx="15">
                  <c:v>10000</c:v>
                </c:pt>
                <c:pt idx="16">
                  <c:v>10000</c:v>
                </c:pt>
                <c:pt idx="29">
                  <c:v>1000</c:v>
                </c:pt>
              </c:numCache>
            </c:numRef>
          </c:val>
        </c:ser>
        <c:ser>
          <c:idx val="8"/>
          <c:order val="4"/>
          <c:tx>
            <c:strRef>
              <c:f>'Space Allocations -01'!$J$4</c:f>
              <c:strCache>
                <c:ptCount val="1"/>
                <c:pt idx="0">
                  <c:v>Residential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-01'!$J$6:$J$39</c:f>
              <c:numCache>
                <c:formatCode>General</c:formatCode>
                <c:ptCount val="34"/>
                <c:pt idx="14">
                  <c:v>30000</c:v>
                </c:pt>
                <c:pt idx="15">
                  <c:v>40000</c:v>
                </c:pt>
                <c:pt idx="16">
                  <c:v>60000</c:v>
                </c:pt>
                <c:pt idx="17">
                  <c:v>60000</c:v>
                </c:pt>
                <c:pt idx="18">
                  <c:v>60000</c:v>
                </c:pt>
                <c:pt idx="19">
                  <c:v>60000</c:v>
                </c:pt>
                <c:pt idx="20">
                  <c:v>60000</c:v>
                </c:pt>
                <c:pt idx="21">
                  <c:v>60000</c:v>
                </c:pt>
              </c:numCache>
            </c:numRef>
          </c:val>
        </c:ser>
        <c:ser>
          <c:idx val="9"/>
          <c:order val="5"/>
          <c:tx>
            <c:strRef>
              <c:f>'Space Allocations -01'!$K$4</c:f>
              <c:strCache>
                <c:ptCount val="1"/>
                <c:pt idx="0">
                  <c:v>Common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-01'!$K$6:$K$39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1200</c:v>
                </c:pt>
                <c:pt idx="11">
                  <c:v>1200</c:v>
                </c:pt>
                <c:pt idx="12">
                  <c:v>1200</c:v>
                </c:pt>
                <c:pt idx="13">
                  <c:v>1200</c:v>
                </c:pt>
                <c:pt idx="14">
                  <c:v>3000</c:v>
                </c:pt>
                <c:pt idx="15">
                  <c:v>4000</c:v>
                </c:pt>
                <c:pt idx="16">
                  <c:v>8000</c:v>
                </c:pt>
                <c:pt idx="17">
                  <c:v>8000</c:v>
                </c:pt>
                <c:pt idx="18">
                  <c:v>8000</c:v>
                </c:pt>
                <c:pt idx="19">
                  <c:v>8000</c:v>
                </c:pt>
                <c:pt idx="20">
                  <c:v>8000</c:v>
                </c:pt>
                <c:pt idx="21">
                  <c:v>8000</c:v>
                </c:pt>
                <c:pt idx="22">
                  <c:v>9260</c:v>
                </c:pt>
                <c:pt idx="23">
                  <c:v>9260</c:v>
                </c:pt>
                <c:pt idx="24">
                  <c:v>9260</c:v>
                </c:pt>
                <c:pt idx="25">
                  <c:v>9260</c:v>
                </c:pt>
                <c:pt idx="26">
                  <c:v>9260</c:v>
                </c:pt>
                <c:pt idx="27">
                  <c:v>9260</c:v>
                </c:pt>
                <c:pt idx="28">
                  <c:v>10000</c:v>
                </c:pt>
                <c:pt idx="29">
                  <c:v>12000</c:v>
                </c:pt>
              </c:numCache>
            </c:numRef>
          </c:val>
        </c:ser>
        <c:ser>
          <c:idx val="10"/>
          <c:order val="6"/>
          <c:tx>
            <c:strRef>
              <c:f>'Space Allocations -01'!$L$4</c:f>
              <c:strCache>
                <c:ptCount val="1"/>
                <c:pt idx="0">
                  <c:v>Gallery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-01'!$L$6:$L$39</c:f>
              <c:numCache>
                <c:formatCode>General</c:formatCode>
                <c:ptCount val="34"/>
                <c:pt idx="25">
                  <c:v>8000</c:v>
                </c:pt>
                <c:pt idx="26">
                  <c:v>10000</c:v>
                </c:pt>
              </c:numCache>
            </c:numRef>
          </c:val>
        </c:ser>
        <c:ser>
          <c:idx val="11"/>
          <c:order val="7"/>
          <c:tx>
            <c:strRef>
              <c:f>'Space Allocations -01'!$M$4</c:f>
              <c:strCache>
                <c:ptCount val="1"/>
                <c:pt idx="0">
                  <c:v>Parking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-01'!$M$6:$M$39</c:f>
              <c:numCache>
                <c:formatCode>General</c:formatCode>
                <c:ptCount val="34"/>
                <c:pt idx="29">
                  <c:v>7000</c:v>
                </c:pt>
              </c:numCache>
            </c:numRef>
          </c:val>
        </c:ser>
        <c:ser>
          <c:idx val="12"/>
          <c:order val="8"/>
          <c:tx>
            <c:strRef>
              <c:f>'Space Allocations -01'!$N$4</c:f>
              <c:strCache>
                <c:ptCount val="1"/>
                <c:pt idx="0">
                  <c:v>Void</c:v>
                </c:pt>
              </c:strCache>
            </c:strRef>
          </c:tx>
          <c:cat>
            <c:strRef>
              <c:f>'Space Allocations -01'!$A$6:$A$39</c:f>
              <c:strCache>
                <c:ptCount val="34"/>
                <c:pt idx="0">
                  <c:v>30</c:v>
                </c:pt>
                <c:pt idx="1">
                  <c:v>29</c:v>
                </c:pt>
                <c:pt idx="2">
                  <c:v>28</c:v>
                </c:pt>
                <c:pt idx="3">
                  <c:v>27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23</c:v>
                </c:pt>
                <c:pt idx="8">
                  <c:v>22</c:v>
                </c:pt>
                <c:pt idx="9">
                  <c:v>21</c:v>
                </c:pt>
                <c:pt idx="10">
                  <c:v>20</c:v>
                </c:pt>
                <c:pt idx="11">
                  <c:v>19</c:v>
                </c:pt>
                <c:pt idx="12">
                  <c:v>18</c:v>
                </c:pt>
                <c:pt idx="13">
                  <c:v>17</c:v>
                </c:pt>
                <c:pt idx="14">
                  <c:v>16</c:v>
                </c:pt>
                <c:pt idx="15">
                  <c:v>15</c:v>
                </c:pt>
                <c:pt idx="16">
                  <c:v>14</c:v>
                </c:pt>
                <c:pt idx="17">
                  <c:v>13</c:v>
                </c:pt>
                <c:pt idx="18">
                  <c:v>12</c:v>
                </c:pt>
                <c:pt idx="19">
                  <c:v>11</c:v>
                </c:pt>
                <c:pt idx="20">
                  <c:v>10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1</c:v>
                </c:pt>
                <c:pt idx="30">
                  <c:v>B1</c:v>
                </c:pt>
                <c:pt idx="31">
                  <c:v>B2</c:v>
                </c:pt>
                <c:pt idx="32">
                  <c:v>B3</c:v>
                </c:pt>
                <c:pt idx="33">
                  <c:v>B4</c:v>
                </c:pt>
              </c:strCache>
            </c:strRef>
          </c:cat>
          <c:val>
            <c:numRef>
              <c:f>'Space Allocations -01'!$N$6:$N$39</c:f>
              <c:numCache>
                <c:formatCode>General</c:formatCode>
                <c:ptCount val="34"/>
                <c:pt idx="17">
                  <c:v>12000</c:v>
                </c:pt>
                <c:pt idx="18">
                  <c:v>12000</c:v>
                </c:pt>
                <c:pt idx="19">
                  <c:v>12000</c:v>
                </c:pt>
                <c:pt idx="20">
                  <c:v>12000</c:v>
                </c:pt>
                <c:pt idx="21">
                  <c:v>12000</c:v>
                </c:pt>
                <c:pt idx="25">
                  <c:v>2000</c:v>
                </c:pt>
                <c:pt idx="28">
                  <c:v>4000</c:v>
                </c:pt>
              </c:numCache>
            </c:numRef>
          </c:val>
        </c:ser>
        <c:overlap val="100"/>
        <c:axId val="121350400"/>
        <c:axId val="122669696"/>
      </c:barChart>
      <c:catAx>
        <c:axId val="121350400"/>
        <c:scaling>
          <c:orientation val="maxMin"/>
        </c:scaling>
        <c:axPos val="l"/>
        <c:tickLblPos val="nextTo"/>
        <c:crossAx val="122669696"/>
        <c:crosses val="autoZero"/>
        <c:auto val="1"/>
        <c:lblAlgn val="ctr"/>
        <c:lblOffset val="100"/>
      </c:catAx>
      <c:valAx>
        <c:axId val="122669696"/>
        <c:scaling>
          <c:orientation val="minMax"/>
        </c:scaling>
        <c:axPos val="t"/>
        <c:majorGridlines/>
        <c:numFmt formatCode="General" sourceLinked="1"/>
        <c:tickLblPos val="nextTo"/>
        <c:crossAx val="12135040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258535</xdr:colOff>
      <xdr:row>3</xdr:row>
      <xdr:rowOff>27214</xdr:rowOff>
    </xdr:from>
    <xdr:to>
      <xdr:col>43</xdr:col>
      <xdr:colOff>381000</xdr:colOff>
      <xdr:row>39</xdr:row>
      <xdr:rowOff>13607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39"/>
  <sheetViews>
    <sheetView zoomScale="85" zoomScaleNormal="85" workbookViewId="0">
      <selection activeCell="D5" sqref="D5"/>
    </sheetView>
  </sheetViews>
  <sheetFormatPr defaultRowHeight="15"/>
  <cols>
    <col min="1" max="1" width="9.5703125" style="2" customWidth="1"/>
    <col min="2" max="2" width="12.7109375" style="4" customWidth="1"/>
    <col min="3" max="3" width="9.28515625" style="4" customWidth="1"/>
    <col min="4" max="4" width="8" style="4" bestFit="1" customWidth="1"/>
    <col min="5" max="5" width="12.140625" style="3" bestFit="1" customWidth="1"/>
    <col min="6" max="12" width="8.85546875" customWidth="1"/>
    <col min="13" max="13" width="7.28515625" customWidth="1"/>
    <col min="14" max="14" width="7.7109375" bestFit="1" customWidth="1"/>
    <col min="16" max="26" width="0" hidden="1" customWidth="1"/>
  </cols>
  <sheetData>
    <row r="1" spans="1:28">
      <c r="A1" s="2" t="s">
        <v>6</v>
      </c>
      <c r="B1" s="4">
        <v>92600</v>
      </c>
    </row>
    <row r="2" spans="1:28">
      <c r="A2" s="2" t="s">
        <v>7</v>
      </c>
      <c r="E2" s="3">
        <f>SUM(E10:E35)</f>
        <v>214440</v>
      </c>
    </row>
    <row r="3" spans="1:28" ht="15.75" thickBot="1">
      <c r="AA3" t="s">
        <v>40</v>
      </c>
    </row>
    <row r="4" spans="1:28" s="6" customFormat="1" ht="72.75" customHeight="1">
      <c r="A4" s="74" t="s">
        <v>0</v>
      </c>
      <c r="B4" s="75" t="s">
        <v>1</v>
      </c>
      <c r="C4" s="75" t="s">
        <v>37</v>
      </c>
      <c r="D4" s="75" t="s">
        <v>38</v>
      </c>
      <c r="E4" s="76" t="s">
        <v>39</v>
      </c>
      <c r="F4" s="77" t="s">
        <v>28</v>
      </c>
      <c r="G4" s="77" t="s">
        <v>32</v>
      </c>
      <c r="H4" s="77" t="s">
        <v>30</v>
      </c>
      <c r="I4" s="77" t="s">
        <v>31</v>
      </c>
      <c r="J4" s="77" t="s">
        <v>29</v>
      </c>
      <c r="K4" s="77" t="s">
        <v>33</v>
      </c>
      <c r="L4" s="77" t="s">
        <v>35</v>
      </c>
      <c r="M4" s="77" t="s">
        <v>27</v>
      </c>
      <c r="N4" s="78" t="s">
        <v>36</v>
      </c>
      <c r="AA4" s="85" t="s">
        <v>61</v>
      </c>
      <c r="AB4" s="86" t="s">
        <v>62</v>
      </c>
    </row>
    <row r="5" spans="1:28" s="6" customFormat="1" ht="15.75" customHeight="1">
      <c r="A5" s="79" t="s">
        <v>52</v>
      </c>
      <c r="B5" s="70">
        <f>SUM(B6:B35)</f>
        <v>1338800</v>
      </c>
      <c r="C5" s="70">
        <f t="shared" ref="C5:N5" si="0">SUM(C6:C35)</f>
        <v>12.142116630669543</v>
      </c>
      <c r="D5" s="70">
        <f t="shared" si="0"/>
        <v>17.940478761699062</v>
      </c>
      <c r="E5" s="70">
        <f t="shared" si="0"/>
        <v>214440</v>
      </c>
      <c r="F5" s="70">
        <f t="shared" si="0"/>
        <v>145000</v>
      </c>
      <c r="G5" s="70">
        <f t="shared" si="0"/>
        <v>60000</v>
      </c>
      <c r="H5" s="70">
        <f t="shared" si="0"/>
        <v>200000</v>
      </c>
      <c r="I5" s="70">
        <f t="shared" si="0"/>
        <v>61000</v>
      </c>
      <c r="J5" s="70">
        <f t="shared" si="0"/>
        <v>430000</v>
      </c>
      <c r="K5" s="70">
        <f t="shared" si="0"/>
        <v>137360</v>
      </c>
      <c r="L5" s="70">
        <f t="shared" si="0"/>
        <v>18000</v>
      </c>
      <c r="M5" s="70">
        <f t="shared" si="0"/>
        <v>7000</v>
      </c>
      <c r="N5" s="80">
        <f t="shared" si="0"/>
        <v>66000</v>
      </c>
      <c r="O5" s="5">
        <f t="shared" ref="O5" si="1">SUM(O6:O35)</f>
        <v>0</v>
      </c>
      <c r="P5" s="5">
        <f t="shared" ref="P5" si="2">SUM(P6:P35)</f>
        <v>0</v>
      </c>
      <c r="Q5" s="5">
        <f t="shared" ref="Q5" si="3">SUM(Q6:Q35)</f>
        <v>0</v>
      </c>
      <c r="R5" s="5">
        <f t="shared" ref="R5" si="4">SUM(R6:R35)</f>
        <v>0</v>
      </c>
      <c r="S5" s="5">
        <f t="shared" ref="S5" si="5">SUM(S6:S35)</f>
        <v>0</v>
      </c>
      <c r="T5" s="5">
        <f t="shared" ref="T5" si="6">SUM(T6:T35)</f>
        <v>0</v>
      </c>
      <c r="U5" s="5">
        <f t="shared" ref="U5" si="7">SUM(U6:U35)</f>
        <v>0</v>
      </c>
      <c r="V5" s="5">
        <f t="shared" ref="V5" si="8">SUM(V6:V35)</f>
        <v>0</v>
      </c>
      <c r="W5" s="5">
        <f t="shared" ref="W5" si="9">SUM(W6:W35)</f>
        <v>0</v>
      </c>
      <c r="X5" s="5">
        <f t="shared" ref="X5" si="10">SUM(X6:X35)</f>
        <v>0</v>
      </c>
      <c r="Y5" s="5">
        <f t="shared" ref="Y5" si="11">SUM(Y6:Y35)</f>
        <v>0</v>
      </c>
      <c r="Z5" s="5">
        <f t="shared" ref="Z5" si="12">SUM(Z6:Z35)</f>
        <v>0</v>
      </c>
      <c r="AA5" s="87">
        <f t="shared" ref="AA5" si="13">SUM(AA6:AA35)</f>
        <v>246</v>
      </c>
      <c r="AB5" s="55">
        <f t="shared" ref="AB5:AB33" si="14">AB6+AA6</f>
        <v>0</v>
      </c>
    </row>
    <row r="6" spans="1:28">
      <c r="A6" s="81">
        <v>30</v>
      </c>
      <c r="B6" s="71"/>
      <c r="C6" s="71"/>
      <c r="D6" s="71"/>
      <c r="E6" s="72">
        <f>B6-SUM(F6:V6)</f>
        <v>0</v>
      </c>
      <c r="F6" s="46"/>
      <c r="G6" s="46"/>
      <c r="H6" s="46"/>
      <c r="I6" s="46"/>
      <c r="J6" s="46"/>
      <c r="K6" s="46">
        <f t="shared" ref="K6:K32" si="15">B6*0.1</f>
        <v>0</v>
      </c>
      <c r="L6" s="46"/>
      <c r="M6" s="46"/>
      <c r="N6" s="55"/>
      <c r="AA6" s="50"/>
      <c r="AB6" s="55"/>
    </row>
    <row r="7" spans="1:28">
      <c r="A7" s="81">
        <v>29</v>
      </c>
      <c r="B7" s="71"/>
      <c r="C7" s="71"/>
      <c r="D7" s="71"/>
      <c r="E7" s="72">
        <f>B7-SUM(F7:V7)</f>
        <v>0</v>
      </c>
      <c r="F7" s="46"/>
      <c r="G7" s="46"/>
      <c r="H7" s="46"/>
      <c r="I7" s="46"/>
      <c r="J7" s="46"/>
      <c r="K7" s="46">
        <f t="shared" si="15"/>
        <v>0</v>
      </c>
      <c r="L7" s="46"/>
      <c r="M7" s="46"/>
      <c r="N7" s="55"/>
      <c r="AA7" s="50"/>
      <c r="AB7" s="55"/>
    </row>
    <row r="8" spans="1:28">
      <c r="A8" s="81">
        <v>28</v>
      </c>
      <c r="B8" s="71"/>
      <c r="C8" s="71"/>
      <c r="D8" s="71"/>
      <c r="E8" s="72">
        <f>B8-SUM(F8:V8)</f>
        <v>0</v>
      </c>
      <c r="F8" s="46"/>
      <c r="G8" s="46"/>
      <c r="H8" s="46"/>
      <c r="I8" s="46"/>
      <c r="J8" s="46"/>
      <c r="K8" s="46">
        <f t="shared" si="15"/>
        <v>0</v>
      </c>
      <c r="L8" s="46"/>
      <c r="M8" s="46"/>
      <c r="N8" s="55"/>
      <c r="AA8" s="50"/>
      <c r="AB8" s="55"/>
    </row>
    <row r="9" spans="1:28">
      <c r="A9" s="81">
        <v>27</v>
      </c>
      <c r="B9" s="71"/>
      <c r="C9" s="71"/>
      <c r="D9" s="71"/>
      <c r="E9" s="72">
        <f>B9-SUM(F9:V9)</f>
        <v>0</v>
      </c>
      <c r="F9" s="46"/>
      <c r="G9" s="46"/>
      <c r="H9" s="46"/>
      <c r="I9" s="46"/>
      <c r="J9" s="46"/>
      <c r="K9" s="46">
        <f t="shared" si="15"/>
        <v>0</v>
      </c>
      <c r="L9" s="46"/>
      <c r="M9" s="46"/>
      <c r="N9" s="55"/>
      <c r="AA9" s="50"/>
      <c r="AB9" s="55"/>
    </row>
    <row r="10" spans="1:28">
      <c r="A10" s="81">
        <v>26</v>
      </c>
      <c r="B10" s="71"/>
      <c r="C10" s="71"/>
      <c r="D10" s="71"/>
      <c r="E10" s="72">
        <f>B10-SUM(F10:V10)</f>
        <v>0</v>
      </c>
      <c r="F10" s="46"/>
      <c r="G10" s="46"/>
      <c r="H10" s="46"/>
      <c r="I10" s="46"/>
      <c r="J10" s="46"/>
      <c r="K10" s="46">
        <f t="shared" si="15"/>
        <v>0</v>
      </c>
      <c r="L10" s="46"/>
      <c r="M10" s="46"/>
      <c r="N10" s="55"/>
      <c r="AA10" s="50"/>
      <c r="AB10" s="55"/>
    </row>
    <row r="11" spans="1:28">
      <c r="A11" s="81">
        <v>25</v>
      </c>
      <c r="B11" s="71"/>
      <c r="C11" s="71"/>
      <c r="D11" s="71"/>
      <c r="E11" s="72">
        <f>B11-SUM(F11:V11)</f>
        <v>0</v>
      </c>
      <c r="F11" s="46"/>
      <c r="G11" s="46"/>
      <c r="H11" s="46"/>
      <c r="I11" s="46"/>
      <c r="J11" s="46"/>
      <c r="K11" s="46">
        <f t="shared" si="15"/>
        <v>0</v>
      </c>
      <c r="L11" s="46"/>
      <c r="M11" s="46"/>
      <c r="N11" s="55"/>
      <c r="AA11" s="50"/>
      <c r="AB11" s="55"/>
    </row>
    <row r="12" spans="1:28">
      <c r="A12" s="81">
        <v>24</v>
      </c>
      <c r="B12" s="71"/>
      <c r="C12" s="71"/>
      <c r="D12" s="71"/>
      <c r="E12" s="72">
        <f>B12-SUM(F12:V12)</f>
        <v>0</v>
      </c>
      <c r="F12" s="46"/>
      <c r="G12" s="46"/>
      <c r="H12" s="46"/>
      <c r="I12" s="46"/>
      <c r="J12" s="46"/>
      <c r="K12" s="46">
        <f t="shared" si="15"/>
        <v>0</v>
      </c>
      <c r="L12" s="46"/>
      <c r="M12" s="46"/>
      <c r="N12" s="55"/>
      <c r="AA12" s="50"/>
      <c r="AB12" s="55"/>
    </row>
    <row r="13" spans="1:28">
      <c r="A13" s="81">
        <v>23</v>
      </c>
      <c r="B13" s="71"/>
      <c r="C13" s="71"/>
      <c r="D13" s="71"/>
      <c r="E13" s="72">
        <f>B13-SUM(F13:V13)</f>
        <v>0</v>
      </c>
      <c r="F13" s="46"/>
      <c r="G13" s="46"/>
      <c r="H13" s="46"/>
      <c r="I13" s="46"/>
      <c r="J13" s="46"/>
      <c r="K13" s="46">
        <f t="shared" si="15"/>
        <v>0</v>
      </c>
      <c r="L13" s="46"/>
      <c r="M13" s="46"/>
      <c r="N13" s="55"/>
      <c r="AA13" s="50"/>
      <c r="AB13" s="55"/>
    </row>
    <row r="14" spans="1:28">
      <c r="A14" s="81">
        <v>22</v>
      </c>
      <c r="B14" s="71"/>
      <c r="C14" s="71"/>
      <c r="D14" s="71"/>
      <c r="E14" s="72">
        <f>B14-SUM(F14:V14)</f>
        <v>0</v>
      </c>
      <c r="F14" s="46"/>
      <c r="G14" s="46"/>
      <c r="H14" s="46"/>
      <c r="I14" s="46"/>
      <c r="J14" s="46"/>
      <c r="K14" s="46">
        <f t="shared" si="15"/>
        <v>0</v>
      </c>
      <c r="L14" s="46"/>
      <c r="M14" s="46"/>
      <c r="N14" s="55"/>
      <c r="AA14" s="50"/>
      <c r="AB14" s="55"/>
    </row>
    <row r="15" spans="1:28">
      <c r="A15" s="81">
        <v>21</v>
      </c>
      <c r="B15" s="71"/>
      <c r="C15" s="71"/>
      <c r="D15" s="71"/>
      <c r="E15" s="72">
        <f>B15-SUM(F15:V15)</f>
        <v>0</v>
      </c>
      <c r="F15" s="46"/>
      <c r="G15" s="46"/>
      <c r="H15" s="46"/>
      <c r="I15" s="46"/>
      <c r="J15" s="46"/>
      <c r="K15" s="46">
        <f t="shared" si="15"/>
        <v>0</v>
      </c>
      <c r="L15" s="46"/>
      <c r="M15" s="46"/>
      <c r="N15" s="55"/>
      <c r="AA15" s="50"/>
      <c r="AB15" s="55"/>
    </row>
    <row r="16" spans="1:28">
      <c r="A16" s="81">
        <v>20</v>
      </c>
      <c r="B16" s="71">
        <v>12000</v>
      </c>
      <c r="C16" s="73">
        <f>(B16-E16)/SiteArea</f>
        <v>0.12095032397408208</v>
      </c>
      <c r="D16" s="73">
        <f t="shared" ref="D16:D34" si="16">(B16-E16)/B16</f>
        <v>0.93333333333333335</v>
      </c>
      <c r="E16" s="72">
        <f>B16-SUM(F16:V16)</f>
        <v>800</v>
      </c>
      <c r="F16" s="46"/>
      <c r="G16" s="46">
        <v>5000</v>
      </c>
      <c r="H16" s="46"/>
      <c r="I16" s="46">
        <v>5000</v>
      </c>
      <c r="J16" s="46"/>
      <c r="K16" s="46">
        <f t="shared" si="15"/>
        <v>1200</v>
      </c>
      <c r="L16" s="46"/>
      <c r="M16" s="46"/>
      <c r="N16" s="55"/>
      <c r="AA16" s="50">
        <v>12</v>
      </c>
      <c r="AB16" s="55">
        <f t="shared" si="14"/>
        <v>234</v>
      </c>
    </row>
    <row r="17" spans="1:28">
      <c r="A17" s="81">
        <v>19</v>
      </c>
      <c r="B17" s="71">
        <v>12000</v>
      </c>
      <c r="C17" s="73">
        <f>(B17-E17)/SiteArea</f>
        <v>0.12095032397408208</v>
      </c>
      <c r="D17" s="73">
        <f t="shared" si="16"/>
        <v>0.93333333333333335</v>
      </c>
      <c r="E17" s="72">
        <f>B17-SUM(F17:V17)</f>
        <v>800</v>
      </c>
      <c r="F17" s="46"/>
      <c r="G17" s="46">
        <v>5000</v>
      </c>
      <c r="H17" s="46"/>
      <c r="I17" s="46">
        <v>5000</v>
      </c>
      <c r="J17" s="46"/>
      <c r="K17" s="46">
        <f t="shared" si="15"/>
        <v>1200</v>
      </c>
      <c r="L17" s="46"/>
      <c r="M17" s="46"/>
      <c r="N17" s="55"/>
      <c r="AA17" s="50">
        <v>12</v>
      </c>
      <c r="AB17" s="55">
        <f t="shared" si="14"/>
        <v>222</v>
      </c>
    </row>
    <row r="18" spans="1:28">
      <c r="A18" s="81">
        <v>18</v>
      </c>
      <c r="B18" s="71">
        <v>12000</v>
      </c>
      <c r="C18" s="73">
        <f>(B18-E18)/SiteArea</f>
        <v>0.12095032397408208</v>
      </c>
      <c r="D18" s="73">
        <f t="shared" si="16"/>
        <v>0.93333333333333335</v>
      </c>
      <c r="E18" s="72">
        <f>B18-SUM(F18:V18)</f>
        <v>800</v>
      </c>
      <c r="F18" s="46"/>
      <c r="G18" s="46"/>
      <c r="H18" s="46"/>
      <c r="I18" s="46">
        <v>10000</v>
      </c>
      <c r="J18" s="46"/>
      <c r="K18" s="46">
        <f t="shared" si="15"/>
        <v>1200</v>
      </c>
      <c r="L18" s="46"/>
      <c r="M18" s="46"/>
      <c r="N18" s="55"/>
      <c r="AA18" s="50">
        <v>12</v>
      </c>
      <c r="AB18" s="55">
        <f t="shared" si="14"/>
        <v>210</v>
      </c>
    </row>
    <row r="19" spans="1:28">
      <c r="A19" s="81">
        <v>17</v>
      </c>
      <c r="B19" s="71">
        <v>12000</v>
      </c>
      <c r="C19" s="73">
        <f>(B19-E19)/SiteArea</f>
        <v>0.12095032397408208</v>
      </c>
      <c r="D19" s="73">
        <f t="shared" si="16"/>
        <v>0.93333333333333335</v>
      </c>
      <c r="E19" s="72">
        <f>B19-SUM(F19:V19)</f>
        <v>800</v>
      </c>
      <c r="F19" s="46"/>
      <c r="G19" s="46"/>
      <c r="H19" s="46"/>
      <c r="I19" s="46">
        <v>10000</v>
      </c>
      <c r="J19" s="46"/>
      <c r="K19" s="46">
        <f t="shared" si="15"/>
        <v>1200</v>
      </c>
      <c r="L19" s="46"/>
      <c r="M19" s="46"/>
      <c r="N19" s="55"/>
      <c r="AA19" s="50">
        <v>12</v>
      </c>
      <c r="AB19" s="55">
        <f t="shared" si="14"/>
        <v>198</v>
      </c>
    </row>
    <row r="20" spans="1:28">
      <c r="A20" s="81">
        <v>16</v>
      </c>
      <c r="B20" s="71">
        <v>30000</v>
      </c>
      <c r="C20" s="73">
        <f>(B20-E20)/SiteArea</f>
        <v>0.46436285097192226</v>
      </c>
      <c r="D20" s="73">
        <f t="shared" si="16"/>
        <v>1.4333333333333333</v>
      </c>
      <c r="E20" s="72">
        <f>B20-SUM(F20:V20)</f>
        <v>-13000</v>
      </c>
      <c r="F20" s="46"/>
      <c r="G20" s="46"/>
      <c r="H20" s="46"/>
      <c r="I20" s="46">
        <v>10000</v>
      </c>
      <c r="J20" s="46">
        <v>30000</v>
      </c>
      <c r="K20" s="46">
        <f t="shared" si="15"/>
        <v>3000</v>
      </c>
      <c r="L20" s="46"/>
      <c r="M20" s="46"/>
      <c r="N20" s="55"/>
      <c r="AA20" s="50">
        <v>12</v>
      </c>
      <c r="AB20" s="55">
        <f t="shared" si="14"/>
        <v>186</v>
      </c>
    </row>
    <row r="21" spans="1:28">
      <c r="A21" s="81">
        <v>15</v>
      </c>
      <c r="B21" s="71">
        <v>40000</v>
      </c>
      <c r="C21" s="73">
        <f>(B21-E21)/SiteArea</f>
        <v>0.58315334773218142</v>
      </c>
      <c r="D21" s="73">
        <f t="shared" si="16"/>
        <v>1.35</v>
      </c>
      <c r="E21" s="72">
        <f>B21-SUM(F21:V21)</f>
        <v>-14000</v>
      </c>
      <c r="F21" s="46"/>
      <c r="G21" s="46"/>
      <c r="H21" s="46"/>
      <c r="I21" s="46">
        <v>10000</v>
      </c>
      <c r="J21" s="46">
        <v>40000</v>
      </c>
      <c r="K21" s="46">
        <f t="shared" si="15"/>
        <v>4000</v>
      </c>
      <c r="L21" s="46"/>
      <c r="M21" s="46"/>
      <c r="N21" s="55"/>
      <c r="AA21" s="50">
        <v>12</v>
      </c>
      <c r="AB21" s="55">
        <f t="shared" si="14"/>
        <v>174</v>
      </c>
    </row>
    <row r="22" spans="1:28">
      <c r="A22" s="81">
        <v>14</v>
      </c>
      <c r="B22" s="71">
        <v>80000</v>
      </c>
      <c r="C22" s="73">
        <f>(B22-E22)/SiteArea</f>
        <v>0.84233261339092869</v>
      </c>
      <c r="D22" s="73">
        <f t="shared" si="16"/>
        <v>0.97499999999999998</v>
      </c>
      <c r="E22" s="72">
        <f>B22-SUM(F22:V22)</f>
        <v>2000</v>
      </c>
      <c r="F22" s="46"/>
      <c r="G22" s="46"/>
      <c r="H22" s="46"/>
      <c r="I22" s="46">
        <v>10000</v>
      </c>
      <c r="J22" s="46">
        <v>60000</v>
      </c>
      <c r="K22" s="46">
        <f t="shared" si="15"/>
        <v>8000</v>
      </c>
      <c r="L22" s="46"/>
      <c r="M22" s="46"/>
      <c r="N22" s="55"/>
      <c r="AA22" s="50">
        <v>12</v>
      </c>
      <c r="AB22" s="55">
        <f t="shared" si="14"/>
        <v>162</v>
      </c>
    </row>
    <row r="23" spans="1:28">
      <c r="A23" s="81">
        <v>13</v>
      </c>
      <c r="B23" s="71">
        <v>80000</v>
      </c>
      <c r="C23" s="73">
        <f>(B23-E23)/SiteArea</f>
        <v>0.86393088552915764</v>
      </c>
      <c r="D23" s="73">
        <f t="shared" si="16"/>
        <v>1</v>
      </c>
      <c r="E23" s="72">
        <f>B23-SUM(F23:V23)</f>
        <v>0</v>
      </c>
      <c r="F23" s="46"/>
      <c r="G23" s="46"/>
      <c r="H23" s="46"/>
      <c r="I23" s="46"/>
      <c r="J23" s="46">
        <v>60000</v>
      </c>
      <c r="K23" s="46">
        <f t="shared" si="15"/>
        <v>8000</v>
      </c>
      <c r="L23" s="46"/>
      <c r="M23" s="46"/>
      <c r="N23" s="55">
        <v>12000</v>
      </c>
      <c r="AA23" s="50">
        <v>12</v>
      </c>
      <c r="AB23" s="55">
        <f t="shared" si="14"/>
        <v>150</v>
      </c>
    </row>
    <row r="24" spans="1:28">
      <c r="A24" s="81">
        <v>12</v>
      </c>
      <c r="B24" s="71">
        <v>80000</v>
      </c>
      <c r="C24" s="73">
        <f>(B24-E24)/SiteArea</f>
        <v>0.86393088552915764</v>
      </c>
      <c r="D24" s="73">
        <f t="shared" si="16"/>
        <v>1</v>
      </c>
      <c r="E24" s="72">
        <f>B24-SUM(F24:V24)</f>
        <v>0</v>
      </c>
      <c r="F24" s="46"/>
      <c r="G24" s="46"/>
      <c r="H24" s="46"/>
      <c r="I24" s="46"/>
      <c r="J24" s="46">
        <v>60000</v>
      </c>
      <c r="K24" s="46">
        <f t="shared" si="15"/>
        <v>8000</v>
      </c>
      <c r="L24" s="46"/>
      <c r="M24" s="46"/>
      <c r="N24" s="55">
        <v>12000</v>
      </c>
      <c r="AA24" s="50">
        <v>12</v>
      </c>
      <c r="AB24" s="55">
        <f t="shared" si="14"/>
        <v>138</v>
      </c>
    </row>
    <row r="25" spans="1:28">
      <c r="A25" s="81">
        <v>11</v>
      </c>
      <c r="B25" s="71">
        <v>80000</v>
      </c>
      <c r="C25" s="73">
        <f>(B25-E25)/SiteArea</f>
        <v>0.86393088552915764</v>
      </c>
      <c r="D25" s="73">
        <f t="shared" si="16"/>
        <v>1</v>
      </c>
      <c r="E25" s="72">
        <f>B25-SUM(F25:V25)</f>
        <v>0</v>
      </c>
      <c r="F25" s="46"/>
      <c r="G25" s="46"/>
      <c r="H25" s="46"/>
      <c r="I25" s="46"/>
      <c r="J25" s="46">
        <v>60000</v>
      </c>
      <c r="K25" s="46">
        <f t="shared" si="15"/>
        <v>8000</v>
      </c>
      <c r="L25" s="46"/>
      <c r="M25" s="46"/>
      <c r="N25" s="55">
        <v>12000</v>
      </c>
      <c r="AA25" s="50">
        <v>12</v>
      </c>
      <c r="AB25" s="55">
        <f t="shared" si="14"/>
        <v>126</v>
      </c>
    </row>
    <row r="26" spans="1:28">
      <c r="A26" s="81">
        <v>10</v>
      </c>
      <c r="B26" s="71">
        <v>80000</v>
      </c>
      <c r="C26" s="73">
        <f>(B26-E26)/SiteArea</f>
        <v>0.86393088552915764</v>
      </c>
      <c r="D26" s="73">
        <f t="shared" si="16"/>
        <v>1</v>
      </c>
      <c r="E26" s="72">
        <f>B26-SUM(F26:V26)</f>
        <v>0</v>
      </c>
      <c r="F26" s="46"/>
      <c r="G26" s="46"/>
      <c r="H26" s="46"/>
      <c r="I26" s="46"/>
      <c r="J26" s="46">
        <v>60000</v>
      </c>
      <c r="K26" s="46">
        <f t="shared" si="15"/>
        <v>8000</v>
      </c>
      <c r="L26" s="46"/>
      <c r="M26" s="46"/>
      <c r="N26" s="55">
        <v>12000</v>
      </c>
      <c r="AA26" s="50">
        <v>12</v>
      </c>
      <c r="AB26" s="55">
        <f t="shared" si="14"/>
        <v>114</v>
      </c>
    </row>
    <row r="27" spans="1:28">
      <c r="A27" s="81">
        <v>9</v>
      </c>
      <c r="B27" s="71">
        <v>80000</v>
      </c>
      <c r="C27" s="73">
        <f>(B27-E27)/SiteArea</f>
        <v>0.86393088552915764</v>
      </c>
      <c r="D27" s="73">
        <f t="shared" si="16"/>
        <v>1</v>
      </c>
      <c r="E27" s="72">
        <f>B27-SUM(F27:V27)</f>
        <v>0</v>
      </c>
      <c r="F27" s="46"/>
      <c r="G27" s="46"/>
      <c r="H27" s="46"/>
      <c r="I27" s="46"/>
      <c r="J27" s="46">
        <v>60000</v>
      </c>
      <c r="K27" s="46">
        <f t="shared" si="15"/>
        <v>8000</v>
      </c>
      <c r="L27" s="46"/>
      <c r="M27" s="46"/>
      <c r="N27" s="55">
        <v>12000</v>
      </c>
      <c r="AA27" s="50">
        <v>12</v>
      </c>
      <c r="AB27" s="55">
        <f t="shared" si="14"/>
        <v>102</v>
      </c>
    </row>
    <row r="28" spans="1:28">
      <c r="A28" s="81">
        <v>8</v>
      </c>
      <c r="B28" s="71">
        <f t="shared" ref="B22:B34" si="17">85717+3396+3500-13</f>
        <v>92600</v>
      </c>
      <c r="C28" s="73">
        <f>(B28-E28)/SiteArea</f>
        <v>0.5319654427645788</v>
      </c>
      <c r="D28" s="73">
        <f t="shared" si="16"/>
        <v>0.5319654427645788</v>
      </c>
      <c r="E28" s="72">
        <f>B28-SUM(F28:V28)</f>
        <v>43340</v>
      </c>
      <c r="F28" s="46"/>
      <c r="G28" s="46"/>
      <c r="H28" s="46">
        <v>40000</v>
      </c>
      <c r="I28" s="46"/>
      <c r="J28" s="46"/>
      <c r="K28" s="46">
        <f t="shared" si="15"/>
        <v>9260</v>
      </c>
      <c r="L28" s="46"/>
      <c r="M28" s="46"/>
      <c r="N28" s="55"/>
      <c r="AA28" s="50">
        <v>12</v>
      </c>
      <c r="AB28" s="55">
        <f t="shared" si="14"/>
        <v>90</v>
      </c>
    </row>
    <row r="29" spans="1:28">
      <c r="A29" s="81">
        <v>7</v>
      </c>
      <c r="B29" s="71">
        <f t="shared" si="17"/>
        <v>92600</v>
      </c>
      <c r="C29" s="73">
        <f>(B29-E29)/SiteArea</f>
        <v>0.5319654427645788</v>
      </c>
      <c r="D29" s="73">
        <f t="shared" si="16"/>
        <v>0.5319654427645788</v>
      </c>
      <c r="E29" s="72">
        <f>B29-SUM(F29:V29)</f>
        <v>43340</v>
      </c>
      <c r="F29" s="46"/>
      <c r="G29" s="46"/>
      <c r="H29" s="46">
        <v>40000</v>
      </c>
      <c r="I29" s="46"/>
      <c r="J29" s="46"/>
      <c r="K29" s="46">
        <f t="shared" si="15"/>
        <v>9260</v>
      </c>
      <c r="L29" s="46"/>
      <c r="M29" s="46"/>
      <c r="N29" s="55"/>
      <c r="AA29" s="50">
        <v>12</v>
      </c>
      <c r="AB29" s="55">
        <f t="shared" si="14"/>
        <v>78</v>
      </c>
    </row>
    <row r="30" spans="1:28">
      <c r="A30" s="81">
        <v>6</v>
      </c>
      <c r="B30" s="71">
        <f t="shared" si="17"/>
        <v>92600</v>
      </c>
      <c r="C30" s="73">
        <f>(B30-E30)/SiteArea</f>
        <v>0.5319654427645788</v>
      </c>
      <c r="D30" s="73">
        <f t="shared" si="16"/>
        <v>0.5319654427645788</v>
      </c>
      <c r="E30" s="72">
        <f>B30-SUM(F30:V30)</f>
        <v>43340</v>
      </c>
      <c r="F30" s="46"/>
      <c r="G30" s="46"/>
      <c r="H30" s="46">
        <v>40000</v>
      </c>
      <c r="I30" s="46"/>
      <c r="J30" s="46"/>
      <c r="K30" s="46">
        <f t="shared" si="15"/>
        <v>9260</v>
      </c>
      <c r="L30" s="46"/>
      <c r="M30" s="46"/>
      <c r="N30" s="55"/>
      <c r="AA30" s="50">
        <v>12</v>
      </c>
      <c r="AB30" s="55">
        <f t="shared" si="14"/>
        <v>66</v>
      </c>
    </row>
    <row r="31" spans="1:28">
      <c r="A31" s="81">
        <v>5</v>
      </c>
      <c r="B31" s="71">
        <f t="shared" si="17"/>
        <v>92600</v>
      </c>
      <c r="C31" s="73">
        <f>(B31-E31)/SiteArea</f>
        <v>0.69395248380129593</v>
      </c>
      <c r="D31" s="73">
        <f t="shared" si="16"/>
        <v>0.69395248380129593</v>
      </c>
      <c r="E31" s="72">
        <f>B31-SUM(F31:V31)</f>
        <v>28340</v>
      </c>
      <c r="F31" s="46"/>
      <c r="G31" s="46">
        <v>5000</v>
      </c>
      <c r="H31" s="46">
        <v>40000</v>
      </c>
      <c r="I31" s="46"/>
      <c r="J31" s="46"/>
      <c r="K31" s="46">
        <f t="shared" si="15"/>
        <v>9260</v>
      </c>
      <c r="L31" s="46">
        <v>8000</v>
      </c>
      <c r="M31" s="46"/>
      <c r="N31" s="55">
        <v>2000</v>
      </c>
      <c r="AA31" s="50">
        <v>14</v>
      </c>
      <c r="AB31" s="55">
        <f t="shared" si="14"/>
        <v>52</v>
      </c>
    </row>
    <row r="32" spans="1:28">
      <c r="A32" s="81">
        <v>4</v>
      </c>
      <c r="B32" s="71">
        <f t="shared" si="17"/>
        <v>92600</v>
      </c>
      <c r="C32" s="73">
        <f>(B32-E32)/SiteArea</f>
        <v>0.74794816414686827</v>
      </c>
      <c r="D32" s="73">
        <f t="shared" si="16"/>
        <v>0.74794816414686827</v>
      </c>
      <c r="E32" s="72">
        <f>B32-SUM(F32:V32)</f>
        <v>23340</v>
      </c>
      <c r="F32" s="46">
        <v>10000</v>
      </c>
      <c r="G32" s="46"/>
      <c r="H32" s="46">
        <v>40000</v>
      </c>
      <c r="I32" s="46"/>
      <c r="J32" s="46"/>
      <c r="K32" s="46">
        <f t="shared" si="15"/>
        <v>9260</v>
      </c>
      <c r="L32" s="46">
        <v>10000</v>
      </c>
      <c r="M32" s="46"/>
      <c r="N32" s="55"/>
      <c r="AA32" s="50">
        <v>12</v>
      </c>
      <c r="AB32" s="55">
        <f t="shared" si="14"/>
        <v>40</v>
      </c>
    </row>
    <row r="33" spans="1:28">
      <c r="A33" s="81">
        <v>3</v>
      </c>
      <c r="B33" s="71">
        <f t="shared" si="17"/>
        <v>92600</v>
      </c>
      <c r="C33" s="73">
        <f>(B33-E33)/SiteArea</f>
        <v>0.5319654427645788</v>
      </c>
      <c r="D33" s="73">
        <f t="shared" si="16"/>
        <v>0.5319654427645788</v>
      </c>
      <c r="E33" s="72">
        <f>B33-SUM(F33:V33)</f>
        <v>43340</v>
      </c>
      <c r="F33" s="46">
        <v>30000</v>
      </c>
      <c r="G33" s="46">
        <v>10000</v>
      </c>
      <c r="H33" s="46"/>
      <c r="I33" s="46"/>
      <c r="J33" s="46"/>
      <c r="K33" s="46">
        <f>B33*0.1</f>
        <v>9260</v>
      </c>
      <c r="L33" s="46"/>
      <c r="M33" s="46"/>
      <c r="N33" s="55"/>
      <c r="AA33" s="50">
        <v>14</v>
      </c>
      <c r="AB33" s="55">
        <f t="shared" si="14"/>
        <v>26</v>
      </c>
    </row>
    <row r="34" spans="1:28">
      <c r="A34" s="81">
        <v>2</v>
      </c>
      <c r="B34" s="71">
        <f t="shared" si="17"/>
        <v>92600</v>
      </c>
      <c r="C34" s="73">
        <f>(B34-E34)/SiteArea</f>
        <v>0.9611231101511879</v>
      </c>
      <c r="D34" s="73">
        <f t="shared" si="16"/>
        <v>0.9611231101511879</v>
      </c>
      <c r="E34" s="72">
        <f>B34-SUM(F34:V34)</f>
        <v>3600</v>
      </c>
      <c r="F34" s="46">
        <v>60000</v>
      </c>
      <c r="G34" s="46">
        <v>15000</v>
      </c>
      <c r="H34" s="46"/>
      <c r="I34" s="46"/>
      <c r="J34" s="46"/>
      <c r="K34" s="46">
        <v>10000</v>
      </c>
      <c r="L34" s="46"/>
      <c r="M34" s="46"/>
      <c r="N34" s="55">
        <v>4000</v>
      </c>
      <c r="AA34" s="50">
        <v>12</v>
      </c>
      <c r="AB34" s="55">
        <f>AB35+AA35</f>
        <v>14</v>
      </c>
    </row>
    <row r="35" spans="1:28">
      <c r="A35" s="81">
        <v>1</v>
      </c>
      <c r="B35" s="71">
        <f>85717+3396+3500-13</f>
        <v>92600</v>
      </c>
      <c r="C35" s="73">
        <f>(B35-E35)/SiteArea</f>
        <v>0.91792656587472998</v>
      </c>
      <c r="D35" s="73">
        <f>(B35-E35)/B35</f>
        <v>0.91792656587472998</v>
      </c>
      <c r="E35" s="72">
        <f>B35-SUM(F35:V35)</f>
        <v>7600</v>
      </c>
      <c r="F35" s="46">
        <v>45000</v>
      </c>
      <c r="G35" s="46">
        <v>20000</v>
      </c>
      <c r="H35" s="46"/>
      <c r="I35" s="46">
        <v>1000</v>
      </c>
      <c r="J35" s="46"/>
      <c r="K35" s="46">
        <v>12000</v>
      </c>
      <c r="L35" s="46"/>
      <c r="M35" s="46">
        <v>7000</v>
      </c>
      <c r="N35" s="55"/>
      <c r="AA35" s="50">
        <v>14</v>
      </c>
      <c r="AB35" s="55">
        <v>0</v>
      </c>
    </row>
    <row r="36" spans="1:28">
      <c r="A36" s="81" t="s">
        <v>2</v>
      </c>
      <c r="B36" s="71"/>
      <c r="C36" s="71"/>
      <c r="D36" s="71"/>
      <c r="E36" s="72"/>
      <c r="F36" s="46"/>
      <c r="G36" s="46"/>
      <c r="H36" s="46"/>
      <c r="I36" s="46"/>
      <c r="J36" s="46"/>
      <c r="K36" s="46"/>
      <c r="L36" s="46"/>
      <c r="M36" s="46"/>
      <c r="N36" s="55"/>
      <c r="AA36" s="50"/>
      <c r="AB36" s="55"/>
    </row>
    <row r="37" spans="1:28">
      <c r="A37" s="81" t="s">
        <v>3</v>
      </c>
      <c r="B37" s="71"/>
      <c r="C37" s="71"/>
      <c r="D37" s="71"/>
      <c r="E37" s="72"/>
      <c r="F37" s="46"/>
      <c r="G37" s="46"/>
      <c r="H37" s="46"/>
      <c r="I37" s="46"/>
      <c r="J37" s="46"/>
      <c r="K37" s="46"/>
      <c r="L37" s="46"/>
      <c r="M37" s="46"/>
      <c r="N37" s="55"/>
      <c r="AA37" s="50"/>
      <c r="AB37" s="55"/>
    </row>
    <row r="38" spans="1:28">
      <c r="A38" s="81" t="s">
        <v>4</v>
      </c>
      <c r="B38" s="71"/>
      <c r="C38" s="71"/>
      <c r="D38" s="71"/>
      <c r="E38" s="72"/>
      <c r="F38" s="46"/>
      <c r="G38" s="46"/>
      <c r="H38" s="46"/>
      <c r="I38" s="46"/>
      <c r="J38" s="46"/>
      <c r="K38" s="46"/>
      <c r="L38" s="46"/>
      <c r="M38" s="46"/>
      <c r="N38" s="55"/>
      <c r="AA38" s="50"/>
      <c r="AB38" s="55"/>
    </row>
    <row r="39" spans="1:28" ht="15.75" thickBot="1">
      <c r="A39" s="82" t="s">
        <v>5</v>
      </c>
      <c r="B39" s="83"/>
      <c r="C39" s="83"/>
      <c r="D39" s="83"/>
      <c r="E39" s="84"/>
      <c r="F39" s="56"/>
      <c r="G39" s="56"/>
      <c r="H39" s="56"/>
      <c r="I39" s="56"/>
      <c r="J39" s="56"/>
      <c r="K39" s="56"/>
      <c r="L39" s="56"/>
      <c r="M39" s="56"/>
      <c r="N39" s="57"/>
      <c r="AA39" s="51"/>
      <c r="AB39" s="57"/>
    </row>
  </sheetData>
  <conditionalFormatting sqref="F34:Z34">
    <cfRule type="dataBar" priority="35">
      <dataBar>
        <cfvo type="num" val="0"/>
        <cfvo type="num" val="$B$1"/>
        <color rgb="FF638EC6"/>
      </dataBar>
    </cfRule>
  </conditionalFormatting>
  <conditionalFormatting sqref="F33:Z33">
    <cfRule type="dataBar" priority="34">
      <dataBar>
        <cfvo type="num" val="0"/>
        <cfvo type="num" val="$B$1"/>
        <color rgb="FF638EC6"/>
      </dataBar>
    </cfRule>
  </conditionalFormatting>
  <conditionalFormatting sqref="F32:Z32">
    <cfRule type="dataBar" priority="33">
      <dataBar>
        <cfvo type="num" val="0"/>
        <cfvo type="num" val="$B$1"/>
        <color rgb="FF638EC6"/>
      </dataBar>
    </cfRule>
  </conditionalFormatting>
  <conditionalFormatting sqref="F31:Z31">
    <cfRule type="dataBar" priority="32">
      <dataBar>
        <cfvo type="num" val="0"/>
        <cfvo type="num" val="$B$1"/>
        <color rgb="FF638EC6"/>
      </dataBar>
    </cfRule>
  </conditionalFormatting>
  <conditionalFormatting sqref="F30:Z30">
    <cfRule type="dataBar" priority="31">
      <dataBar>
        <cfvo type="num" val="0"/>
        <cfvo type="num" val="$B$1"/>
        <color rgb="FF638EC6"/>
      </dataBar>
    </cfRule>
  </conditionalFormatting>
  <conditionalFormatting sqref="F29:Z29">
    <cfRule type="dataBar" priority="30">
      <dataBar>
        <cfvo type="num" val="0"/>
        <cfvo type="num" val="$B$1"/>
        <color rgb="FF638EC6"/>
      </dataBar>
    </cfRule>
  </conditionalFormatting>
  <conditionalFormatting sqref="F28:Z28">
    <cfRule type="dataBar" priority="29">
      <dataBar>
        <cfvo type="num" val="0"/>
        <cfvo type="num" val="$B$1"/>
        <color rgb="FF638EC6"/>
      </dataBar>
    </cfRule>
  </conditionalFormatting>
  <conditionalFormatting sqref="F27:Z27">
    <cfRule type="dataBar" priority="28">
      <dataBar>
        <cfvo type="num" val="0"/>
        <cfvo type="num" val="$B$1"/>
        <color rgb="FF638EC6"/>
      </dataBar>
    </cfRule>
  </conditionalFormatting>
  <conditionalFormatting sqref="F26:Z26">
    <cfRule type="dataBar" priority="27">
      <dataBar>
        <cfvo type="num" val="0"/>
        <cfvo type="num" val="$B$1"/>
        <color rgb="FF638EC6"/>
      </dataBar>
    </cfRule>
  </conditionalFormatting>
  <conditionalFormatting sqref="F25:Z25 J22:J24">
    <cfRule type="dataBar" priority="26">
      <dataBar>
        <cfvo type="num" val="0"/>
        <cfvo type="num" val="$B$1"/>
        <color rgb="FF638EC6"/>
      </dataBar>
    </cfRule>
  </conditionalFormatting>
  <conditionalFormatting sqref="F24:Z24">
    <cfRule type="dataBar" priority="25">
      <dataBar>
        <cfvo type="num" val="0"/>
        <cfvo type="num" val="$B$1"/>
        <color rgb="FF638EC6"/>
      </dataBar>
    </cfRule>
  </conditionalFormatting>
  <conditionalFormatting sqref="F23:Z23">
    <cfRule type="dataBar" priority="24">
      <dataBar>
        <cfvo type="num" val="0"/>
        <cfvo type="num" val="$B$1"/>
        <color rgb="FF638EC6"/>
      </dataBar>
    </cfRule>
  </conditionalFormatting>
  <conditionalFormatting sqref="F22:Z22">
    <cfRule type="dataBar" priority="22">
      <dataBar>
        <cfvo type="num" val="0"/>
        <cfvo type="num" val="$B$1"/>
        <color rgb="FF638EC6"/>
      </dataBar>
    </cfRule>
  </conditionalFormatting>
  <conditionalFormatting sqref="F21:Z21">
    <cfRule type="dataBar" priority="21">
      <dataBar>
        <cfvo type="num" val="0"/>
        <cfvo type="num" val="$B$1"/>
        <color rgb="FF638EC6"/>
      </dataBar>
    </cfRule>
  </conditionalFormatting>
  <conditionalFormatting sqref="F19:Z20">
    <cfRule type="dataBar" priority="20">
      <dataBar>
        <cfvo type="num" val="0"/>
        <cfvo type="num" val="$B$1"/>
        <color rgb="FF638EC6"/>
      </dataBar>
    </cfRule>
  </conditionalFormatting>
  <conditionalFormatting sqref="F19:Z19">
    <cfRule type="dataBar" priority="19">
      <dataBar>
        <cfvo type="num" val="0"/>
        <cfvo type="num" val="$B$1"/>
        <color rgb="FF638EC6"/>
      </dataBar>
    </cfRule>
  </conditionalFormatting>
  <conditionalFormatting sqref="F18:Z18">
    <cfRule type="dataBar" priority="18">
      <dataBar>
        <cfvo type="num" val="0"/>
        <cfvo type="num" val="$B$1"/>
        <color rgb="FF638EC6"/>
      </dataBar>
    </cfRule>
  </conditionalFormatting>
  <conditionalFormatting sqref="F17:Z17">
    <cfRule type="dataBar" priority="17">
      <dataBar>
        <cfvo type="num" val="0"/>
        <cfvo type="num" val="$B$1"/>
        <color rgb="FF638EC6"/>
      </dataBar>
    </cfRule>
  </conditionalFormatting>
  <conditionalFormatting sqref="F16:Z16">
    <cfRule type="dataBar" priority="16">
      <dataBar>
        <cfvo type="num" val="0"/>
        <cfvo type="num" val="$B$1"/>
        <color rgb="FF638EC6"/>
      </dataBar>
    </cfRule>
  </conditionalFormatting>
  <conditionalFormatting sqref="F15:Z15">
    <cfRule type="dataBar" priority="15">
      <dataBar>
        <cfvo type="num" val="0"/>
        <cfvo type="num" val="$B$1"/>
        <color rgb="FF638EC6"/>
      </dataBar>
    </cfRule>
  </conditionalFormatting>
  <conditionalFormatting sqref="F14:AA14">
    <cfRule type="dataBar" priority="14">
      <dataBar>
        <cfvo type="num" val="0"/>
        <cfvo type="num" val="$B$1"/>
        <color rgb="FF638EC6"/>
      </dataBar>
    </cfRule>
  </conditionalFormatting>
  <conditionalFormatting sqref="F13:Z13">
    <cfRule type="dataBar" priority="13">
      <dataBar>
        <cfvo type="num" val="0"/>
        <cfvo type="num" val="$B$1"/>
        <color rgb="FF638EC6"/>
      </dataBar>
    </cfRule>
  </conditionalFormatting>
  <conditionalFormatting sqref="F12:Z12">
    <cfRule type="dataBar" priority="12">
      <dataBar>
        <cfvo type="num" val="0"/>
        <cfvo type="num" val="$B$1"/>
        <color rgb="FF638EC6"/>
      </dataBar>
    </cfRule>
  </conditionalFormatting>
  <conditionalFormatting sqref="F11:Z11">
    <cfRule type="dataBar" priority="11">
      <dataBar>
        <cfvo type="num" val="0"/>
        <cfvo type="num" val="$B$1"/>
        <color rgb="FF638EC6"/>
      </dataBar>
    </cfRule>
  </conditionalFormatting>
  <conditionalFormatting sqref="F10:Z10">
    <cfRule type="dataBar" priority="10">
      <dataBar>
        <cfvo type="num" val="0"/>
        <cfvo type="num" val="$B$1"/>
        <color rgb="FF638EC6"/>
      </dataBar>
    </cfRule>
  </conditionalFormatting>
  <conditionalFormatting sqref="F9:Z9">
    <cfRule type="dataBar" priority="9">
      <dataBar>
        <cfvo type="num" val="0"/>
        <cfvo type="num" val="$B$1"/>
        <color rgb="FF638EC6"/>
      </dataBar>
    </cfRule>
  </conditionalFormatting>
  <conditionalFormatting sqref="F8:Z8">
    <cfRule type="dataBar" priority="8">
      <dataBar>
        <cfvo type="num" val="0"/>
        <cfvo type="num" val="$B$1"/>
        <color rgb="FF638EC6"/>
      </dataBar>
    </cfRule>
  </conditionalFormatting>
  <conditionalFormatting sqref="F7:Z7">
    <cfRule type="dataBar" priority="7">
      <dataBar>
        <cfvo type="num" val="0"/>
        <cfvo type="num" val="$B$1"/>
        <color rgb="FF638EC6"/>
      </dataBar>
    </cfRule>
  </conditionalFormatting>
  <conditionalFormatting sqref="F6:Z6">
    <cfRule type="dataBar" priority="6">
      <dataBar>
        <cfvo type="num" val="0"/>
        <cfvo type="num" val="$B$1"/>
        <color rgb="FF638EC6"/>
      </dataBar>
    </cfRule>
  </conditionalFormatting>
  <conditionalFormatting sqref="F35:Z35">
    <cfRule type="dataBar" priority="5">
      <dataBar>
        <cfvo type="num" val="0"/>
        <cfvo type="num" val="$B$1"/>
        <color rgb="FF638EC6"/>
      </dataBar>
    </cfRule>
  </conditionalFormatting>
  <conditionalFormatting sqref="N26">
    <cfRule type="dataBar" priority="4">
      <dataBar>
        <cfvo type="num" val="0"/>
        <cfvo type="num" val="$B$1"/>
        <color rgb="FF638EC6"/>
      </dataBar>
    </cfRule>
  </conditionalFormatting>
  <conditionalFormatting sqref="N25">
    <cfRule type="dataBar" priority="3">
      <dataBar>
        <cfvo type="num" val="0"/>
        <cfvo type="num" val="$B$1"/>
        <color rgb="FF638EC6"/>
      </dataBar>
    </cfRule>
  </conditionalFormatting>
  <conditionalFormatting sqref="N24">
    <cfRule type="dataBar" priority="2">
      <dataBar>
        <cfvo type="num" val="0"/>
        <cfvo type="num" val="$B$1"/>
        <color rgb="FF638EC6"/>
      </dataBar>
    </cfRule>
  </conditionalFormatting>
  <conditionalFormatting sqref="N23">
    <cfRule type="dataBar" priority="1">
      <dataBar>
        <cfvo type="num" val="0"/>
        <cfvo type="num" val="$B$1"/>
        <color rgb="FF638EC6"/>
      </dataBar>
    </cfRule>
  </conditionalFormatting>
  <pageMargins left="0.7" right="0.7" top="0.75" bottom="0.75" header="0.3" footer="0.3"/>
  <pageSetup orientation="portrait" horizontalDpi="4294967292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5:G18"/>
  <sheetViews>
    <sheetView tabSelected="1" workbookViewId="0">
      <selection activeCell="G16" sqref="G16"/>
    </sheetView>
  </sheetViews>
  <sheetFormatPr defaultRowHeight="15"/>
  <cols>
    <col min="1" max="1" width="18.42578125" customWidth="1"/>
    <col min="2" max="2" width="15.42578125" customWidth="1"/>
    <col min="5" max="5" width="10.42578125" bestFit="1" customWidth="1"/>
    <col min="7" max="7" width="14.28515625" bestFit="1" customWidth="1"/>
  </cols>
  <sheetData>
    <row r="5" spans="1:7">
      <c r="E5" t="s">
        <v>81</v>
      </c>
      <c r="F5" t="s">
        <v>82</v>
      </c>
    </row>
    <row r="6" spans="1:7">
      <c r="A6" t="s">
        <v>1</v>
      </c>
      <c r="B6" s="24">
        <f>HLOOKUP(A6,'Space Allocations -01'!$A$4:$N$39,2,FALSE)</f>
        <v>1338800</v>
      </c>
      <c r="C6" t="s">
        <v>34</v>
      </c>
    </row>
    <row r="7" spans="1:7">
      <c r="A7" t="s">
        <v>37</v>
      </c>
      <c r="B7" s="11">
        <f>HLOOKUP(A7,'Space Allocations -01'!$A$4:$N$39,2,FALSE)</f>
        <v>12.142116630669543</v>
      </c>
    </row>
    <row r="8" spans="1:7">
      <c r="A8" t="s">
        <v>38</v>
      </c>
      <c r="B8" s="11">
        <f>HLOOKUP(A8,'Space Allocations -01'!$A$4:$N$39,2,FALSE)</f>
        <v>17.940478761699062</v>
      </c>
    </row>
    <row r="9" spans="1:7">
      <c r="A9" t="s">
        <v>39</v>
      </c>
      <c r="B9" s="24">
        <f>HLOOKUP(A9,'Space Allocations -01'!$A$4:$N$39,2,FALSE)</f>
        <v>214440</v>
      </c>
      <c r="C9" t="s">
        <v>34</v>
      </c>
      <c r="G9" s="110">
        <f t="shared" ref="G9:G18" si="0">B9*E9*F9</f>
        <v>0</v>
      </c>
    </row>
    <row r="10" spans="1:7">
      <c r="A10" t="s">
        <v>28</v>
      </c>
      <c r="B10" s="24">
        <f>HLOOKUP(A10,'Space Allocations -01'!$A$4:$N$39,2,FALSE)</f>
        <v>145000</v>
      </c>
      <c r="C10" t="s">
        <v>34</v>
      </c>
      <c r="E10" s="9">
        <v>35</v>
      </c>
      <c r="F10" s="11">
        <v>0.7</v>
      </c>
      <c r="G10" s="110">
        <f t="shared" si="0"/>
        <v>3552500</v>
      </c>
    </row>
    <row r="11" spans="1:7">
      <c r="A11" t="s">
        <v>32</v>
      </c>
      <c r="B11" s="24">
        <f>HLOOKUP(A11,'Space Allocations -01'!$A$4:$N$39,2,FALSE)</f>
        <v>60000</v>
      </c>
      <c r="C11" t="s">
        <v>34</v>
      </c>
      <c r="G11" s="110">
        <f t="shared" si="0"/>
        <v>0</v>
      </c>
    </row>
    <row r="12" spans="1:7">
      <c r="A12" t="s">
        <v>30</v>
      </c>
      <c r="B12" s="24">
        <f>HLOOKUP(A12,'Space Allocations -01'!$A$4:$N$39,2,FALSE)</f>
        <v>200000</v>
      </c>
      <c r="C12" t="s">
        <v>34</v>
      </c>
      <c r="E12" s="9">
        <v>22.5</v>
      </c>
      <c r="F12" s="11">
        <v>0.7</v>
      </c>
      <c r="G12" s="110">
        <f>B12*E12*F12</f>
        <v>3150000</v>
      </c>
    </row>
    <row r="13" spans="1:7">
      <c r="A13" t="s">
        <v>31</v>
      </c>
      <c r="B13" s="24">
        <f>HLOOKUP(A13,'Space Allocations -01'!$A$4:$N$39,2,FALSE)</f>
        <v>61000</v>
      </c>
      <c r="C13" t="s">
        <v>34</v>
      </c>
      <c r="G13" s="110">
        <f t="shared" si="0"/>
        <v>0</v>
      </c>
    </row>
    <row r="14" spans="1:7">
      <c r="A14" t="s">
        <v>29</v>
      </c>
      <c r="B14" s="24">
        <f>HLOOKUP(A14,'Space Allocations -01'!$A$4:$N$39,2,FALSE)</f>
        <v>430000</v>
      </c>
      <c r="C14" t="s">
        <v>34</v>
      </c>
      <c r="E14" s="9">
        <v>1</v>
      </c>
      <c r="F14" s="7">
        <v>0.7</v>
      </c>
      <c r="G14" s="110">
        <f t="shared" si="0"/>
        <v>301000</v>
      </c>
    </row>
    <row r="15" spans="1:7">
      <c r="A15" t="s">
        <v>33</v>
      </c>
      <c r="B15" s="24">
        <f>HLOOKUP(A15,'Space Allocations -01'!$A$4:$N$39,2,FALSE)</f>
        <v>137360</v>
      </c>
      <c r="C15" t="s">
        <v>34</v>
      </c>
      <c r="G15" s="110">
        <f t="shared" si="0"/>
        <v>0</v>
      </c>
    </row>
    <row r="16" spans="1:7">
      <c r="A16" t="s">
        <v>35</v>
      </c>
      <c r="B16" s="24">
        <f>HLOOKUP(A16,'Space Allocations -01'!$A$4:$N$39,2,FALSE)</f>
        <v>18000</v>
      </c>
      <c r="C16" t="s">
        <v>34</v>
      </c>
      <c r="G16" s="110">
        <f t="shared" si="0"/>
        <v>0</v>
      </c>
    </row>
    <row r="17" spans="1:7">
      <c r="A17" t="s">
        <v>27</v>
      </c>
      <c r="B17" s="24">
        <f>HLOOKUP(A17,'Space Allocations -01'!$A$4:$N$39,2,FALSE)</f>
        <v>7000</v>
      </c>
      <c r="C17" t="s">
        <v>34</v>
      </c>
      <c r="G17" s="110">
        <f t="shared" si="0"/>
        <v>0</v>
      </c>
    </row>
    <row r="18" spans="1:7">
      <c r="A18" t="s">
        <v>36</v>
      </c>
      <c r="B18" s="24">
        <f>HLOOKUP(A18,'Space Allocations -01'!$A$4:$N$39,2,FALSE)</f>
        <v>66000</v>
      </c>
      <c r="C18" t="s">
        <v>34</v>
      </c>
      <c r="G18" s="110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5"/>
  <sheetViews>
    <sheetView topLeftCell="A14" workbookViewId="0">
      <selection activeCell="G27" sqref="G27"/>
    </sheetView>
  </sheetViews>
  <sheetFormatPr defaultRowHeight="15"/>
  <cols>
    <col min="1" max="1" width="23.85546875" customWidth="1"/>
    <col min="2" max="2" width="14.28515625" bestFit="1" customWidth="1"/>
    <col min="3" max="3" width="13.28515625" style="1" bestFit="1" customWidth="1"/>
    <col min="5" max="5" width="10.5703125" bestFit="1" customWidth="1"/>
    <col min="6" max="6" width="11.28515625" bestFit="1" customWidth="1"/>
    <col min="8" max="8" width="12.28515625" bestFit="1" customWidth="1"/>
  </cols>
  <sheetData>
    <row r="1" spans="1:8" ht="15.75" thickBot="1">
      <c r="A1" s="67" t="s">
        <v>66</v>
      </c>
      <c r="B1" s="68"/>
      <c r="C1" s="96"/>
      <c r="D1" s="68"/>
      <c r="E1" s="68"/>
      <c r="F1" s="68"/>
      <c r="G1" s="68"/>
      <c r="H1" s="69">
        <v>35</v>
      </c>
    </row>
    <row r="2" spans="1:8" s="95" customFormat="1">
      <c r="A2" s="91" t="s">
        <v>8</v>
      </c>
      <c r="B2" s="92" t="s">
        <v>9</v>
      </c>
      <c r="C2" s="93" t="s">
        <v>10</v>
      </c>
      <c r="D2" s="92" t="s">
        <v>11</v>
      </c>
      <c r="E2" s="92" t="s">
        <v>12</v>
      </c>
      <c r="F2" s="92" t="s">
        <v>18</v>
      </c>
      <c r="G2" s="92" t="s">
        <v>64</v>
      </c>
      <c r="H2" s="94" t="s">
        <v>65</v>
      </c>
    </row>
    <row r="3" spans="1:8">
      <c r="A3" s="50" t="s">
        <v>13</v>
      </c>
      <c r="B3" s="46" t="s">
        <v>14</v>
      </c>
      <c r="C3" s="89" t="s">
        <v>14</v>
      </c>
      <c r="D3" s="46"/>
      <c r="E3" s="46">
        <v>500</v>
      </c>
      <c r="F3" s="46"/>
      <c r="G3" s="46"/>
      <c r="H3" s="55" t="str">
        <f>ROUND(E3/(ShapeFactor),0)&amp;"x"&amp;ShapeFactor</f>
        <v>14x35</v>
      </c>
    </row>
    <row r="4" spans="1:8">
      <c r="A4" s="50" t="s">
        <v>13</v>
      </c>
      <c r="B4" s="46" t="s">
        <v>14</v>
      </c>
      <c r="C4" s="89" t="s">
        <v>15</v>
      </c>
      <c r="D4" s="46"/>
      <c r="E4" s="46">
        <v>850</v>
      </c>
      <c r="F4" s="46"/>
      <c r="G4" s="46"/>
      <c r="H4" s="55" t="str">
        <f>ROUND(E4/(ShapeFactor),0)&amp;"x"&amp;ShapeFactor</f>
        <v>24x35</v>
      </c>
    </row>
    <row r="5" spans="1:8">
      <c r="A5" s="50" t="s">
        <v>16</v>
      </c>
      <c r="B5" s="46"/>
      <c r="C5" s="89" t="s">
        <v>14</v>
      </c>
      <c r="D5" s="46"/>
      <c r="E5" s="46">
        <v>525</v>
      </c>
      <c r="F5" s="46"/>
      <c r="G5" s="46"/>
      <c r="H5" s="55" t="str">
        <f>ROUND(E5/(ShapeFactor),0)&amp;"x"&amp;ShapeFactor</f>
        <v>15x35</v>
      </c>
    </row>
    <row r="6" spans="1:8">
      <c r="A6" s="50" t="s">
        <v>16</v>
      </c>
      <c r="B6" s="46"/>
      <c r="C6" s="89"/>
      <c r="D6" s="46"/>
      <c r="E6" s="46"/>
      <c r="F6" s="46"/>
      <c r="G6" s="46"/>
      <c r="H6" s="55"/>
    </row>
    <row r="7" spans="1:8">
      <c r="A7" s="50" t="s">
        <v>17</v>
      </c>
      <c r="B7" s="46"/>
      <c r="C7" s="89"/>
      <c r="D7" s="46">
        <v>785</v>
      </c>
      <c r="E7" s="46">
        <v>787</v>
      </c>
      <c r="F7" s="46">
        <f t="shared" ref="F3:F7" si="0">E7/D7</f>
        <v>1.0025477707006369</v>
      </c>
      <c r="G7" s="46"/>
      <c r="H7" s="55" t="str">
        <f>ROUND(D7/(ShapeFactor),0)&amp;"x"&amp;ShapeFactor</f>
        <v>22x35</v>
      </c>
    </row>
    <row r="8" spans="1:8">
      <c r="A8" s="50" t="s">
        <v>17</v>
      </c>
      <c r="B8" s="46"/>
      <c r="C8" s="89"/>
      <c r="D8" s="46">
        <v>2081</v>
      </c>
      <c r="E8" s="46">
        <v>2720</v>
      </c>
      <c r="F8" s="46">
        <f>E8/D8</f>
        <v>1.3070639115809708</v>
      </c>
      <c r="G8" s="46"/>
      <c r="H8" s="55" t="str">
        <f>ROUND(D8/(ShapeFactor),0)&amp;"x"&amp;ShapeFactor</f>
        <v>59x35</v>
      </c>
    </row>
    <row r="9" spans="1:8">
      <c r="A9" s="50" t="s">
        <v>19</v>
      </c>
      <c r="B9" s="46"/>
      <c r="C9" s="89" t="s">
        <v>20</v>
      </c>
      <c r="D9" s="46">
        <v>1356</v>
      </c>
      <c r="E9" s="46">
        <v>2000</v>
      </c>
      <c r="F9" s="46">
        <f>E9/D9</f>
        <v>1.4749262536873156</v>
      </c>
      <c r="G9" s="46">
        <v>2602</v>
      </c>
      <c r="H9" s="55" t="str">
        <f>ROUND(D9/(ShapeFactor),0)&amp;"x"&amp;ShapeFactor</f>
        <v>39x35</v>
      </c>
    </row>
    <row r="10" spans="1:8">
      <c r="A10" s="50" t="s">
        <v>21</v>
      </c>
      <c r="B10" s="46" t="s">
        <v>14</v>
      </c>
      <c r="C10" s="89" t="s">
        <v>14</v>
      </c>
      <c r="D10" s="46">
        <v>660</v>
      </c>
      <c r="E10" s="46">
        <v>660</v>
      </c>
      <c r="F10" s="46">
        <f>E10/D10</f>
        <v>1</v>
      </c>
      <c r="G10" s="46"/>
      <c r="H10" s="55" t="str">
        <f>ROUND(D10/(ShapeFactor),0)&amp;"x"&amp;ShapeFactor</f>
        <v>19x35</v>
      </c>
    </row>
    <row r="11" spans="1:8">
      <c r="A11" s="50" t="s">
        <v>21</v>
      </c>
      <c r="B11" s="46"/>
      <c r="C11" s="89" t="s">
        <v>15</v>
      </c>
      <c r="D11" s="46">
        <v>1010</v>
      </c>
      <c r="E11" s="46">
        <v>1010</v>
      </c>
      <c r="F11" s="46">
        <f>E11/D11</f>
        <v>1</v>
      </c>
      <c r="G11" s="46"/>
      <c r="H11" s="55" t="str">
        <f>ROUND(D11/(ShapeFactor),0)&amp;"x"&amp;ShapeFactor</f>
        <v>29x35</v>
      </c>
    </row>
    <row r="12" spans="1:8">
      <c r="A12" s="50" t="s">
        <v>21</v>
      </c>
      <c r="B12" s="46"/>
      <c r="C12" s="89" t="s">
        <v>20</v>
      </c>
      <c r="D12" s="46">
        <v>1250</v>
      </c>
      <c r="E12" s="46">
        <v>1250</v>
      </c>
      <c r="F12" s="46">
        <f>E12/D12</f>
        <v>1</v>
      </c>
      <c r="G12" s="46"/>
      <c r="H12" s="55" t="str">
        <f>ROUND(D12/(ShapeFactor),0)&amp;"x"&amp;ShapeFactor</f>
        <v>36x35</v>
      </c>
    </row>
    <row r="13" spans="1:8">
      <c r="A13" s="50" t="s">
        <v>22</v>
      </c>
      <c r="B13" s="46"/>
      <c r="C13" s="89"/>
      <c r="D13" s="46"/>
      <c r="E13" s="46"/>
      <c r="F13" s="46"/>
      <c r="G13" s="46"/>
      <c r="H13" s="55"/>
    </row>
    <row r="14" spans="1:8">
      <c r="A14" s="50" t="s">
        <v>19</v>
      </c>
      <c r="B14" s="46"/>
      <c r="C14" s="89" t="s">
        <v>15</v>
      </c>
      <c r="D14" s="46">
        <v>1265</v>
      </c>
      <c r="E14" s="46">
        <v>1600</v>
      </c>
      <c r="F14" s="46">
        <f t="shared" ref="F14:F18" si="1">E14/D14</f>
        <v>1.2648221343873518</v>
      </c>
      <c r="G14" s="46">
        <v>2705</v>
      </c>
      <c r="H14" s="55" t="str">
        <f>ROUND(D14/(ShapeFactor),0)&amp;"x"&amp;ShapeFactor</f>
        <v>36x35</v>
      </c>
    </row>
    <row r="15" spans="1:8">
      <c r="A15" s="50" t="s">
        <v>19</v>
      </c>
      <c r="B15" s="46"/>
      <c r="C15" s="89" t="s">
        <v>20</v>
      </c>
      <c r="D15" s="46">
        <v>1434</v>
      </c>
      <c r="E15" s="46">
        <v>2000</v>
      </c>
      <c r="F15" s="46">
        <f t="shared" si="1"/>
        <v>1.394700139470014</v>
      </c>
      <c r="G15" s="46">
        <v>2801</v>
      </c>
      <c r="H15" s="55" t="str">
        <f>ROUND(D15/(ShapeFactor),0)&amp;"x"&amp;ShapeFactor</f>
        <v>41x35</v>
      </c>
    </row>
    <row r="16" spans="1:8">
      <c r="A16" s="50" t="s">
        <v>23</v>
      </c>
      <c r="B16" s="46"/>
      <c r="C16" s="89" t="s">
        <v>24</v>
      </c>
      <c r="D16" s="46">
        <v>750</v>
      </c>
      <c r="E16" s="46">
        <v>499</v>
      </c>
      <c r="F16" s="46">
        <f t="shared" si="1"/>
        <v>0.66533333333333333</v>
      </c>
      <c r="G16" s="46"/>
      <c r="H16" s="55" t="str">
        <f>ROUND(D16/(ShapeFactor),0)&amp;"x"&amp;ShapeFactor</f>
        <v>21x35</v>
      </c>
    </row>
    <row r="17" spans="1:9">
      <c r="A17" s="50" t="s">
        <v>25</v>
      </c>
      <c r="B17" s="46"/>
      <c r="C17" s="89" t="s">
        <v>24</v>
      </c>
      <c r="D17" s="46">
        <v>1800</v>
      </c>
      <c r="E17" s="46">
        <v>1650</v>
      </c>
      <c r="F17" s="46">
        <f t="shared" si="1"/>
        <v>0.91666666666666663</v>
      </c>
      <c r="G17" s="46"/>
      <c r="H17" s="55" t="str">
        <f>ROUND(D17/(ShapeFactor),0)&amp;"x"&amp;ShapeFactor</f>
        <v>51x35</v>
      </c>
    </row>
    <row r="18" spans="1:9" ht="15.75" thickBot="1">
      <c r="A18" s="51" t="s">
        <v>26</v>
      </c>
      <c r="B18" s="56"/>
      <c r="C18" s="90" t="s">
        <v>20</v>
      </c>
      <c r="D18" s="56">
        <v>1408</v>
      </c>
      <c r="E18" s="56">
        <v>1310</v>
      </c>
      <c r="F18" s="56">
        <f t="shared" si="1"/>
        <v>0.93039772727272729</v>
      </c>
      <c r="G18" s="56"/>
      <c r="H18" s="57" t="str">
        <f>ROUND(D18/(ShapeFactor),0)&amp;"x"&amp;ShapeFactor</f>
        <v>40x35</v>
      </c>
    </row>
    <row r="20" spans="1:9" ht="15.75" thickBot="1"/>
    <row r="21" spans="1:9" ht="15.75" thickBot="1">
      <c r="A21" s="67" t="s">
        <v>67</v>
      </c>
      <c r="B21" s="68"/>
      <c r="C21" s="96"/>
      <c r="D21" s="68"/>
      <c r="E21" s="68"/>
      <c r="F21" s="68"/>
      <c r="G21" s="68"/>
      <c r="H21" s="68"/>
      <c r="I21" s="107" t="s">
        <v>68</v>
      </c>
    </row>
    <row r="22" spans="1:9">
      <c r="A22" s="41"/>
      <c r="B22" s="52"/>
      <c r="C22" s="88"/>
      <c r="D22" s="52"/>
      <c r="E22" s="52"/>
      <c r="F22" s="52"/>
      <c r="G22" s="52"/>
      <c r="H22" s="108" t="s">
        <v>78</v>
      </c>
      <c r="I22" s="109"/>
    </row>
    <row r="23" spans="1:9" s="97" customFormat="1" ht="45">
      <c r="A23" s="102"/>
      <c r="B23" s="98" t="s">
        <v>70</v>
      </c>
      <c r="C23" s="99" t="s">
        <v>71</v>
      </c>
      <c r="D23" s="98" t="s">
        <v>72</v>
      </c>
      <c r="E23" s="98" t="s">
        <v>73</v>
      </c>
      <c r="F23" s="98" t="s">
        <v>74</v>
      </c>
      <c r="G23" s="98" t="s">
        <v>75</v>
      </c>
      <c r="H23" s="98" t="s">
        <v>76</v>
      </c>
      <c r="I23" s="103" t="s">
        <v>77</v>
      </c>
    </row>
    <row r="24" spans="1:9">
      <c r="A24" s="50" t="s">
        <v>69</v>
      </c>
      <c r="B24" s="25">
        <v>11144881</v>
      </c>
      <c r="C24" s="25">
        <v>3492067</v>
      </c>
      <c r="D24" s="100">
        <v>0.313</v>
      </c>
      <c r="E24" s="13">
        <v>33884</v>
      </c>
      <c r="F24" s="25">
        <v>-56909</v>
      </c>
      <c r="G24" s="101" t="s">
        <v>79</v>
      </c>
      <c r="H24" s="14">
        <v>23.56</v>
      </c>
      <c r="I24" s="19">
        <v>21.73</v>
      </c>
    </row>
    <row r="25" spans="1:9" ht="15.75" thickBot="1">
      <c r="A25" s="51" t="s">
        <v>80</v>
      </c>
      <c r="B25" s="104">
        <v>1209188</v>
      </c>
      <c r="C25" s="104">
        <v>185187</v>
      </c>
      <c r="D25" s="105">
        <v>0.153</v>
      </c>
      <c r="E25" s="106" t="s">
        <v>79</v>
      </c>
      <c r="F25" s="104">
        <v>14909</v>
      </c>
      <c r="G25" s="56" t="s">
        <v>79</v>
      </c>
      <c r="H25" s="56" t="s">
        <v>79</v>
      </c>
      <c r="I25" s="23">
        <v>17.84</v>
      </c>
    </row>
  </sheetData>
  <mergeCells count="1">
    <mergeCell ref="H22:I22"/>
  </mergeCells>
  <pageMargins left="0.7" right="0.7" top="0.75" bottom="0.75" header="0.3" footer="0.3"/>
  <pageSetup orientation="portrait" horizontalDpi="4294967292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R50"/>
  <sheetViews>
    <sheetView zoomScale="85" zoomScaleNormal="85" workbookViewId="0">
      <selection activeCell="G13" sqref="G13"/>
    </sheetView>
  </sheetViews>
  <sheetFormatPr defaultRowHeight="15"/>
  <cols>
    <col min="1" max="1" width="12" customWidth="1"/>
    <col min="4" max="4" width="4.7109375" customWidth="1"/>
    <col min="5" max="7" width="7" customWidth="1"/>
    <col min="8" max="8" width="6" customWidth="1"/>
    <col min="9" max="11" width="9.140625" style="8"/>
    <col min="12" max="12" width="9.140625" style="8" customWidth="1"/>
    <col min="13" max="13" width="12.5703125" style="8" bestFit="1" customWidth="1"/>
    <col min="14" max="15" width="14.28515625" style="8" bestFit="1" customWidth="1"/>
    <col min="16" max="16" width="12.5703125" style="8" bestFit="1" customWidth="1"/>
    <col min="17" max="17" width="26.5703125" customWidth="1"/>
    <col min="18" max="18" width="22.42578125" customWidth="1"/>
  </cols>
  <sheetData>
    <row r="3" spans="1:18">
      <c r="A3" t="s">
        <v>41</v>
      </c>
    </row>
    <row r="4" spans="1:18" ht="15.75" thickBot="1"/>
    <row r="5" spans="1:18" ht="15.75" thickBot="1">
      <c r="A5" s="67" t="s">
        <v>63</v>
      </c>
      <c r="B5" s="68"/>
      <c r="C5" s="69"/>
      <c r="E5" s="64" t="s">
        <v>47</v>
      </c>
      <c r="F5" s="65"/>
      <c r="G5" s="66"/>
      <c r="H5" s="2"/>
      <c r="I5" s="31"/>
      <c r="J5" s="63" t="s">
        <v>50</v>
      </c>
      <c r="K5" s="62"/>
      <c r="M5" s="31"/>
      <c r="N5" s="32"/>
      <c r="O5" s="62"/>
    </row>
    <row r="6" spans="1:18">
      <c r="A6" s="47" t="s">
        <v>29</v>
      </c>
      <c r="B6" s="48">
        <v>0.33</v>
      </c>
      <c r="C6" s="49" t="s">
        <v>42</v>
      </c>
      <c r="E6" s="47">
        <v>1.3</v>
      </c>
      <c r="F6" s="53">
        <v>1</v>
      </c>
      <c r="G6" s="54">
        <v>0.8</v>
      </c>
      <c r="I6" s="58"/>
      <c r="J6" s="16"/>
      <c r="K6" s="59"/>
      <c r="M6" s="58"/>
      <c r="N6" s="16"/>
      <c r="O6" s="59"/>
    </row>
    <row r="7" spans="1:18">
      <c r="A7" s="50">
        <v>200000</v>
      </c>
      <c r="B7" s="12">
        <f>A7/3</f>
        <v>66666.666666666672</v>
      </c>
      <c r="C7" s="26">
        <f>B7/12</f>
        <v>5555.5555555555557</v>
      </c>
      <c r="E7" s="50">
        <v>2</v>
      </c>
      <c r="F7" s="46"/>
      <c r="G7" s="55"/>
      <c r="I7" s="60">
        <f>MROUND($C7/E$6,50)</f>
        <v>4250</v>
      </c>
      <c r="J7" s="12">
        <f t="shared" ref="J7:K15" si="0">MROUND($C7/F$6,50)</f>
        <v>5550</v>
      </c>
      <c r="K7" s="26">
        <f t="shared" si="0"/>
        <v>6950</v>
      </c>
      <c r="M7" s="60">
        <f>E7*I7</f>
        <v>8500</v>
      </c>
      <c r="N7" s="12">
        <f t="shared" ref="N7:O7" si="1">F7*J7</f>
        <v>0</v>
      </c>
      <c r="O7" s="26">
        <f t="shared" si="1"/>
        <v>0</v>
      </c>
      <c r="Q7" t="s">
        <v>44</v>
      </c>
      <c r="R7" t="s">
        <v>49</v>
      </c>
    </row>
    <row r="8" spans="1:18">
      <c r="A8" s="50">
        <v>150000</v>
      </c>
      <c r="B8" s="12">
        <f t="shared" ref="B8:B15" si="2">A8/3</f>
        <v>50000</v>
      </c>
      <c r="C8" s="26">
        <f t="shared" ref="C8:C15" si="3">B8/12</f>
        <v>4166.666666666667</v>
      </c>
      <c r="E8" s="50">
        <v>10</v>
      </c>
      <c r="F8" s="46">
        <v>5</v>
      </c>
      <c r="G8" s="55"/>
      <c r="I8" s="60">
        <f t="shared" ref="I8:I15" si="4">MROUND($C8/E$6,50)</f>
        <v>3200</v>
      </c>
      <c r="J8" s="12">
        <f t="shared" si="0"/>
        <v>4150</v>
      </c>
      <c r="K8" s="26">
        <f t="shared" si="0"/>
        <v>5200</v>
      </c>
      <c r="M8" s="60">
        <f t="shared" ref="M8:M15" si="5">E8*I8</f>
        <v>32000</v>
      </c>
      <c r="N8" s="12">
        <f t="shared" ref="N8:N15" si="6">F8*J8</f>
        <v>20750</v>
      </c>
      <c r="O8" s="26">
        <f t="shared" ref="O8:O15" si="7">G8*K8</f>
        <v>0</v>
      </c>
      <c r="Q8" t="s">
        <v>44</v>
      </c>
      <c r="R8" t="s">
        <v>43</v>
      </c>
    </row>
    <row r="9" spans="1:18">
      <c r="A9" s="50">
        <v>100000</v>
      </c>
      <c r="B9" s="12">
        <f t="shared" si="2"/>
        <v>33333.333333333336</v>
      </c>
      <c r="C9" s="26">
        <f t="shared" si="3"/>
        <v>2777.7777777777778</v>
      </c>
      <c r="E9" s="50">
        <v>20</v>
      </c>
      <c r="F9" s="46">
        <v>10</v>
      </c>
      <c r="G9" s="55"/>
      <c r="I9" s="60">
        <f t="shared" si="4"/>
        <v>2150</v>
      </c>
      <c r="J9" s="12">
        <f t="shared" si="0"/>
        <v>2800</v>
      </c>
      <c r="K9" s="26">
        <f t="shared" si="0"/>
        <v>3450</v>
      </c>
      <c r="M9" s="60">
        <f t="shared" si="5"/>
        <v>43000</v>
      </c>
      <c r="N9" s="12">
        <f t="shared" si="6"/>
        <v>28000</v>
      </c>
      <c r="O9" s="26">
        <f t="shared" si="7"/>
        <v>0</v>
      </c>
      <c r="Q9" t="s">
        <v>45</v>
      </c>
    </row>
    <row r="10" spans="1:18">
      <c r="A10" s="50">
        <v>80000</v>
      </c>
      <c r="B10" s="12">
        <f t="shared" si="2"/>
        <v>26666.666666666668</v>
      </c>
      <c r="C10" s="26">
        <f t="shared" si="3"/>
        <v>2222.2222222222222</v>
      </c>
      <c r="E10" s="50">
        <v>20</v>
      </c>
      <c r="F10" s="46">
        <v>50</v>
      </c>
      <c r="G10" s="55"/>
      <c r="I10" s="60">
        <f t="shared" si="4"/>
        <v>1700</v>
      </c>
      <c r="J10" s="12">
        <f t="shared" si="0"/>
        <v>2200</v>
      </c>
      <c r="K10" s="26">
        <f t="shared" si="0"/>
        <v>2800</v>
      </c>
      <c r="M10" s="60">
        <f t="shared" si="5"/>
        <v>34000</v>
      </c>
      <c r="N10" s="12">
        <f t="shared" si="6"/>
        <v>110000</v>
      </c>
      <c r="O10" s="26">
        <f t="shared" si="7"/>
        <v>0</v>
      </c>
      <c r="Q10" t="s">
        <v>19</v>
      </c>
    </row>
    <row r="11" spans="1:18">
      <c r="A11" s="50">
        <v>60000</v>
      </c>
      <c r="B11" s="12">
        <f t="shared" si="2"/>
        <v>20000</v>
      </c>
      <c r="C11" s="26">
        <f t="shared" si="3"/>
        <v>1666.6666666666667</v>
      </c>
      <c r="E11" s="50">
        <v>20</v>
      </c>
      <c r="F11" s="46">
        <v>60</v>
      </c>
      <c r="G11" s="55">
        <v>20</v>
      </c>
      <c r="I11" s="60">
        <f t="shared" si="4"/>
        <v>1300</v>
      </c>
      <c r="J11" s="12">
        <f t="shared" si="0"/>
        <v>1650</v>
      </c>
      <c r="K11" s="26">
        <f t="shared" si="0"/>
        <v>2100</v>
      </c>
      <c r="M11" s="60">
        <f t="shared" si="5"/>
        <v>26000</v>
      </c>
      <c r="N11" s="12">
        <f t="shared" si="6"/>
        <v>99000</v>
      </c>
      <c r="O11" s="26">
        <f t="shared" si="7"/>
        <v>42000</v>
      </c>
      <c r="Q11" t="s">
        <v>19</v>
      </c>
      <c r="R11" t="s">
        <v>46</v>
      </c>
    </row>
    <row r="12" spans="1:18">
      <c r="A12" s="50">
        <v>40000</v>
      </c>
      <c r="B12" s="12">
        <f t="shared" si="2"/>
        <v>13333.333333333334</v>
      </c>
      <c r="C12" s="26">
        <f t="shared" si="3"/>
        <v>1111.1111111111111</v>
      </c>
      <c r="E12" s="50">
        <v>10</v>
      </c>
      <c r="F12" s="46">
        <v>50</v>
      </c>
      <c r="G12" s="55">
        <v>40</v>
      </c>
      <c r="I12" s="60">
        <f t="shared" si="4"/>
        <v>850</v>
      </c>
      <c r="J12" s="12">
        <f t="shared" si="0"/>
        <v>1100</v>
      </c>
      <c r="K12" s="26">
        <f t="shared" si="0"/>
        <v>1400</v>
      </c>
      <c r="M12" s="60">
        <f t="shared" si="5"/>
        <v>8500</v>
      </c>
      <c r="N12" s="12">
        <f t="shared" si="6"/>
        <v>55000</v>
      </c>
      <c r="O12" s="26">
        <f t="shared" si="7"/>
        <v>56000</v>
      </c>
    </row>
    <row r="13" spans="1:18">
      <c r="A13" s="50">
        <v>30000</v>
      </c>
      <c r="B13" s="12">
        <f t="shared" si="2"/>
        <v>10000</v>
      </c>
      <c r="C13" s="26">
        <f t="shared" si="3"/>
        <v>833.33333333333337</v>
      </c>
      <c r="E13" s="50">
        <v>10</v>
      </c>
      <c r="F13" s="46">
        <v>20</v>
      </c>
      <c r="G13" s="55">
        <v>50</v>
      </c>
      <c r="I13" s="60">
        <f t="shared" si="4"/>
        <v>650</v>
      </c>
      <c r="J13" s="12">
        <f t="shared" si="0"/>
        <v>850</v>
      </c>
      <c r="K13" s="26">
        <f t="shared" si="0"/>
        <v>1050</v>
      </c>
      <c r="M13" s="60">
        <f t="shared" si="5"/>
        <v>6500</v>
      </c>
      <c r="N13" s="12">
        <f t="shared" si="6"/>
        <v>17000</v>
      </c>
      <c r="O13" s="26">
        <f t="shared" si="7"/>
        <v>52500</v>
      </c>
    </row>
    <row r="14" spans="1:18">
      <c r="A14" s="50">
        <v>20000</v>
      </c>
      <c r="B14" s="12">
        <f t="shared" si="2"/>
        <v>6666.666666666667</v>
      </c>
      <c r="C14" s="26">
        <f t="shared" si="3"/>
        <v>555.55555555555554</v>
      </c>
      <c r="E14" s="50">
        <v>10</v>
      </c>
      <c r="F14" s="46">
        <v>10</v>
      </c>
      <c r="G14" s="55">
        <v>40</v>
      </c>
      <c r="I14" s="60">
        <f t="shared" si="4"/>
        <v>450</v>
      </c>
      <c r="J14" s="12">
        <f t="shared" si="0"/>
        <v>550</v>
      </c>
      <c r="K14" s="26">
        <f t="shared" si="0"/>
        <v>700</v>
      </c>
      <c r="M14" s="60">
        <f t="shared" si="5"/>
        <v>4500</v>
      </c>
      <c r="N14" s="12">
        <f t="shared" si="6"/>
        <v>5500</v>
      </c>
      <c r="O14" s="26">
        <f t="shared" si="7"/>
        <v>28000</v>
      </c>
    </row>
    <row r="15" spans="1:18" ht="15.75" thickBot="1">
      <c r="A15" s="51">
        <v>10000</v>
      </c>
      <c r="B15" s="22">
        <f t="shared" si="2"/>
        <v>3333.3333333333335</v>
      </c>
      <c r="C15" s="40">
        <f t="shared" si="3"/>
        <v>277.77777777777777</v>
      </c>
      <c r="E15" s="51">
        <v>10</v>
      </c>
      <c r="F15" s="56"/>
      <c r="G15" s="57">
        <v>40</v>
      </c>
      <c r="I15" s="61">
        <f t="shared" si="4"/>
        <v>200</v>
      </c>
      <c r="J15" s="22">
        <f t="shared" si="0"/>
        <v>300</v>
      </c>
      <c r="K15" s="40">
        <f t="shared" si="0"/>
        <v>350</v>
      </c>
      <c r="M15" s="61">
        <f t="shared" si="5"/>
        <v>2000</v>
      </c>
      <c r="N15" s="22">
        <f t="shared" si="6"/>
        <v>0</v>
      </c>
      <c r="O15" s="40">
        <f t="shared" si="7"/>
        <v>14000</v>
      </c>
      <c r="R15" t="s">
        <v>48</v>
      </c>
    </row>
    <row r="16" spans="1:18" ht="15.75" thickBot="1">
      <c r="M16" s="10">
        <f>SUM(M7:M15)</f>
        <v>165000</v>
      </c>
      <c r="N16" s="10">
        <f>SUM(N7:N15)</f>
        <v>335250</v>
      </c>
      <c r="O16" s="10">
        <f>SUM(O7:O15)</f>
        <v>192500</v>
      </c>
    </row>
    <row r="17" spans="1:16">
      <c r="M17" s="15" t="s">
        <v>51</v>
      </c>
      <c r="N17" s="16"/>
      <c r="O17" s="17">
        <f>SUM(M16:O16)</f>
        <v>692750</v>
      </c>
    </row>
    <row r="18" spans="1:16">
      <c r="M18" s="18" t="s">
        <v>53</v>
      </c>
      <c r="N18" s="12"/>
      <c r="O18" s="19">
        <f t="array" ref="O18">SUM(E6:G6*M16:O16)</f>
        <v>703750</v>
      </c>
    </row>
    <row r="19" spans="1:16">
      <c r="M19" s="20">
        <v>0.9</v>
      </c>
      <c r="N19" s="12"/>
      <c r="O19" s="19">
        <f>$O$18*M19</f>
        <v>633375</v>
      </c>
    </row>
    <row r="20" spans="1:16">
      <c r="M20" s="20">
        <v>0.8</v>
      </c>
      <c r="N20" s="12"/>
      <c r="O20" s="19">
        <f>$O$18*M20</f>
        <v>563000</v>
      </c>
    </row>
    <row r="21" spans="1:16">
      <c r="M21" s="20">
        <v>0.7</v>
      </c>
      <c r="N21" s="12"/>
      <c r="O21" s="19">
        <f>$O$18*M21</f>
        <v>492624.99999999994</v>
      </c>
    </row>
    <row r="22" spans="1:16">
      <c r="M22" s="20">
        <v>0.6</v>
      </c>
      <c r="N22" s="12"/>
      <c r="O22" s="19">
        <f>$O$18*M22</f>
        <v>422250</v>
      </c>
    </row>
    <row r="23" spans="1:16">
      <c r="M23" s="20">
        <v>0.5</v>
      </c>
      <c r="N23" s="12"/>
      <c r="O23" s="19">
        <f t="shared" ref="O23:O26" si="8">$O$18*M23</f>
        <v>351875</v>
      </c>
    </row>
    <row r="24" spans="1:16">
      <c r="M24" s="20">
        <v>0.4</v>
      </c>
      <c r="N24" s="12"/>
      <c r="O24" s="19">
        <f t="shared" si="8"/>
        <v>281500</v>
      </c>
    </row>
    <row r="25" spans="1:16">
      <c r="M25" s="20">
        <v>0.3</v>
      </c>
      <c r="N25" s="12"/>
      <c r="O25" s="19">
        <f t="shared" si="8"/>
        <v>211125</v>
      </c>
    </row>
    <row r="26" spans="1:16" ht="15.75" thickBot="1">
      <c r="M26" s="21">
        <v>0.2</v>
      </c>
      <c r="N26" s="22"/>
      <c r="O26" s="23">
        <f t="shared" si="8"/>
        <v>140750</v>
      </c>
    </row>
    <row r="28" spans="1:16" ht="15.75" thickBot="1">
      <c r="A28" t="s">
        <v>28</v>
      </c>
    </row>
    <row r="29" spans="1:16" ht="15.75" thickBot="1">
      <c r="A29" s="67" t="s">
        <v>55</v>
      </c>
      <c r="B29" s="68">
        <v>1200</v>
      </c>
      <c r="C29" s="69"/>
      <c r="E29" s="67" t="s">
        <v>57</v>
      </c>
      <c r="F29" s="68"/>
      <c r="G29" s="68"/>
      <c r="H29" s="69"/>
    </row>
    <row r="30" spans="1:16" ht="15.75" thickBot="1">
      <c r="A30" s="47" t="s">
        <v>54</v>
      </c>
      <c r="B30" s="53"/>
      <c r="C30" s="54" t="s">
        <v>56</v>
      </c>
      <c r="E30" s="47">
        <v>55</v>
      </c>
      <c r="F30" s="53">
        <v>45</v>
      </c>
      <c r="G30" s="53">
        <v>35</v>
      </c>
      <c r="H30" s="54">
        <v>25</v>
      </c>
      <c r="K30" s="31" t="s">
        <v>59</v>
      </c>
      <c r="L30" s="32"/>
      <c r="M30" s="37">
        <v>50</v>
      </c>
      <c r="N30" s="37">
        <v>45</v>
      </c>
      <c r="O30" s="37">
        <v>35</v>
      </c>
      <c r="P30" s="38">
        <v>25</v>
      </c>
    </row>
    <row r="31" spans="1:16">
      <c r="A31" s="50">
        <v>1</v>
      </c>
      <c r="B31" s="46">
        <f>A31*$B$29</f>
        <v>1200</v>
      </c>
      <c r="C31" s="55">
        <v>8</v>
      </c>
      <c r="E31" s="50">
        <v>2</v>
      </c>
      <c r="F31" s="46">
        <v>4</v>
      </c>
      <c r="G31" s="46">
        <v>2</v>
      </c>
      <c r="H31" s="55"/>
      <c r="K31" s="44">
        <f>B31</f>
        <v>1200</v>
      </c>
      <c r="L31" s="45"/>
      <c r="M31" s="35">
        <f>E31*$B31</f>
        <v>2400</v>
      </c>
      <c r="N31" s="35">
        <f>F31*$B31</f>
        <v>4800</v>
      </c>
      <c r="O31" s="35">
        <f>G31*$B31</f>
        <v>2400</v>
      </c>
      <c r="P31" s="36">
        <f>H31*$B31</f>
        <v>0</v>
      </c>
    </row>
    <row r="32" spans="1:16">
      <c r="A32" s="50">
        <v>2</v>
      </c>
      <c r="B32" s="46">
        <f t="shared" ref="B32:B38" si="9">A32*$B$29</f>
        <v>2400</v>
      </c>
      <c r="C32" s="55">
        <v>3</v>
      </c>
      <c r="E32" s="50">
        <v>1</v>
      </c>
      <c r="F32" s="46">
        <v>1</v>
      </c>
      <c r="G32" s="46">
        <v>1</v>
      </c>
      <c r="H32" s="55"/>
      <c r="K32" s="42">
        <f t="shared" ref="K32:K38" si="10">B32</f>
        <v>2400</v>
      </c>
      <c r="L32" s="43"/>
      <c r="M32" s="12">
        <f>E32*$B32</f>
        <v>2400</v>
      </c>
      <c r="N32" s="12">
        <f>F32*$B32</f>
        <v>2400</v>
      </c>
      <c r="O32" s="12">
        <f>G32*$B32</f>
        <v>2400</v>
      </c>
      <c r="P32" s="26">
        <f>H32*$B32</f>
        <v>0</v>
      </c>
    </row>
    <row r="33" spans="1:16">
      <c r="A33" s="50">
        <v>3</v>
      </c>
      <c r="B33" s="46">
        <f t="shared" si="9"/>
        <v>3600</v>
      </c>
      <c r="C33" s="55">
        <v>3</v>
      </c>
      <c r="E33" s="50">
        <v>1</v>
      </c>
      <c r="F33" s="46">
        <v>1</v>
      </c>
      <c r="G33" s="46">
        <v>1</v>
      </c>
      <c r="H33" s="55"/>
      <c r="K33" s="42">
        <f t="shared" si="10"/>
        <v>3600</v>
      </c>
      <c r="L33" s="43"/>
      <c r="M33" s="12">
        <f>E33*$B33</f>
        <v>3600</v>
      </c>
      <c r="N33" s="12">
        <f>F33*$B33</f>
        <v>3600</v>
      </c>
      <c r="O33" s="12">
        <f>G33*$B33</f>
        <v>3600</v>
      </c>
      <c r="P33" s="26">
        <f>H33*$B33</f>
        <v>0</v>
      </c>
    </row>
    <row r="34" spans="1:16">
      <c r="A34" s="50">
        <v>4</v>
      </c>
      <c r="B34" s="46">
        <f t="shared" si="9"/>
        <v>4800</v>
      </c>
      <c r="C34" s="55">
        <v>3</v>
      </c>
      <c r="E34" s="50">
        <v>1</v>
      </c>
      <c r="F34" s="46">
        <v>1</v>
      </c>
      <c r="G34" s="46">
        <v>1</v>
      </c>
      <c r="H34" s="55"/>
      <c r="K34" s="42">
        <f t="shared" si="10"/>
        <v>4800</v>
      </c>
      <c r="L34" s="43"/>
      <c r="M34" s="12">
        <f>E34*$B34</f>
        <v>4800</v>
      </c>
      <c r="N34" s="12">
        <f>F34*$B34</f>
        <v>4800</v>
      </c>
      <c r="O34" s="12">
        <f>G34*$B34</f>
        <v>4800</v>
      </c>
      <c r="P34" s="26">
        <f>H34*$B34</f>
        <v>0</v>
      </c>
    </row>
    <row r="35" spans="1:16">
      <c r="A35" s="50">
        <v>5</v>
      </c>
      <c r="B35" s="46">
        <f t="shared" si="9"/>
        <v>6000</v>
      </c>
      <c r="C35" s="55"/>
      <c r="E35" s="50"/>
      <c r="F35" s="46"/>
      <c r="G35" s="46"/>
      <c r="H35" s="55"/>
      <c r="K35" s="42">
        <f t="shared" si="10"/>
        <v>6000</v>
      </c>
      <c r="L35" s="43"/>
      <c r="M35" s="12">
        <f>E35*$B35</f>
        <v>0</v>
      </c>
      <c r="N35" s="12">
        <f>F35*$B35</f>
        <v>0</v>
      </c>
      <c r="O35" s="12">
        <f>G35*$B35</f>
        <v>0</v>
      </c>
      <c r="P35" s="26">
        <f>H35*$B35</f>
        <v>0</v>
      </c>
    </row>
    <row r="36" spans="1:16">
      <c r="A36" s="50">
        <v>6</v>
      </c>
      <c r="B36" s="46">
        <f t="shared" si="9"/>
        <v>7200</v>
      </c>
      <c r="C36" s="55">
        <v>2</v>
      </c>
      <c r="E36" s="50"/>
      <c r="F36" s="46">
        <v>1</v>
      </c>
      <c r="G36" s="46">
        <v>1</v>
      </c>
      <c r="H36" s="55"/>
      <c r="K36" s="42">
        <f t="shared" si="10"/>
        <v>7200</v>
      </c>
      <c r="L36" s="43"/>
      <c r="M36" s="12">
        <f>E36*$B36</f>
        <v>0</v>
      </c>
      <c r="N36" s="12">
        <f>F36*$B36</f>
        <v>7200</v>
      </c>
      <c r="O36" s="12">
        <f>G36*$B36</f>
        <v>7200</v>
      </c>
      <c r="P36" s="26">
        <f>H36*$B36</f>
        <v>0</v>
      </c>
    </row>
    <row r="37" spans="1:16">
      <c r="A37" s="50">
        <v>7</v>
      </c>
      <c r="B37" s="46">
        <f t="shared" si="9"/>
        <v>8400</v>
      </c>
      <c r="C37" s="55"/>
      <c r="E37" s="50"/>
      <c r="F37" s="46"/>
      <c r="G37" s="46"/>
      <c r="H37" s="55"/>
      <c r="K37" s="42">
        <f t="shared" si="10"/>
        <v>8400</v>
      </c>
      <c r="L37" s="43"/>
      <c r="M37" s="12">
        <f>E37*$B37</f>
        <v>0</v>
      </c>
      <c r="N37" s="12">
        <f>F37*$B37</f>
        <v>0</v>
      </c>
      <c r="O37" s="12">
        <f>G37*$B37</f>
        <v>0</v>
      </c>
      <c r="P37" s="26">
        <f>H37*$B37</f>
        <v>0</v>
      </c>
    </row>
    <row r="38" spans="1:16" ht="15.75" thickBot="1">
      <c r="A38" s="51">
        <v>8</v>
      </c>
      <c r="B38" s="56">
        <f t="shared" si="9"/>
        <v>9600</v>
      </c>
      <c r="C38" s="57">
        <v>1</v>
      </c>
      <c r="E38" s="51"/>
      <c r="F38" s="56"/>
      <c r="G38" s="56"/>
      <c r="H38" s="57">
        <v>1</v>
      </c>
      <c r="K38" s="39">
        <f t="shared" si="10"/>
        <v>9600</v>
      </c>
      <c r="L38" s="28"/>
      <c r="M38" s="22">
        <f>E38*$B38</f>
        <v>0</v>
      </c>
      <c r="N38" s="22">
        <f>F38*$B38</f>
        <v>0</v>
      </c>
      <c r="O38" s="22">
        <f>G38*$B38</f>
        <v>0</v>
      </c>
      <c r="P38" s="40">
        <f>H38*$B38</f>
        <v>9600</v>
      </c>
    </row>
    <row r="39" spans="1:16" ht="15.75" thickBot="1">
      <c r="K39" s="31" t="s">
        <v>60</v>
      </c>
      <c r="L39" s="32"/>
      <c r="M39" s="33">
        <f>SUM(M31:M38)</f>
        <v>13200</v>
      </c>
      <c r="N39" s="33">
        <f t="shared" ref="N39:P39" si="11">SUM(N31:N38)</f>
        <v>22800</v>
      </c>
      <c r="O39" s="33">
        <f t="shared" si="11"/>
        <v>20400</v>
      </c>
      <c r="P39" s="34">
        <f t="shared" si="11"/>
        <v>9600</v>
      </c>
    </row>
    <row r="40" spans="1:16" ht="15.75" thickBot="1">
      <c r="K40" s="27" t="s">
        <v>58</v>
      </c>
      <c r="L40" s="28"/>
      <c r="M40" s="29">
        <f>M39*M30</f>
        <v>660000</v>
      </c>
      <c r="N40" s="29">
        <f t="shared" ref="N40:P40" si="12">N39*N30</f>
        <v>1026000</v>
      </c>
      <c r="O40" s="29">
        <f t="shared" si="12"/>
        <v>714000</v>
      </c>
      <c r="P40" s="30">
        <f t="shared" si="12"/>
        <v>240000</v>
      </c>
    </row>
    <row r="41" spans="1:16">
      <c r="M41" s="15" t="s">
        <v>51</v>
      </c>
      <c r="N41" s="16"/>
      <c r="O41" s="17">
        <f>SUM(M39:P39)</f>
        <v>66000</v>
      </c>
    </row>
    <row r="42" spans="1:16">
      <c r="M42" s="18" t="s">
        <v>53</v>
      </c>
      <c r="N42" s="12"/>
      <c r="O42" s="19">
        <f>SUM(M40:P40)</f>
        <v>2640000</v>
      </c>
    </row>
    <row r="43" spans="1:16">
      <c r="M43" s="20">
        <v>0.9</v>
      </c>
      <c r="N43" s="12"/>
      <c r="O43" s="19">
        <f>$O$42*M43</f>
        <v>2376000</v>
      </c>
    </row>
    <row r="44" spans="1:16">
      <c r="M44" s="20">
        <v>0.8</v>
      </c>
      <c r="N44" s="12"/>
      <c r="O44" s="19">
        <f t="shared" ref="O44:O50" si="13">$O$42*M44</f>
        <v>2112000</v>
      </c>
    </row>
    <row r="45" spans="1:16">
      <c r="M45" s="20">
        <v>0.7</v>
      </c>
      <c r="N45" s="12"/>
      <c r="O45" s="19">
        <f t="shared" si="13"/>
        <v>1847999.9999999998</v>
      </c>
    </row>
    <row r="46" spans="1:16">
      <c r="M46" s="20">
        <v>0.6</v>
      </c>
      <c r="N46" s="12"/>
      <c r="O46" s="19">
        <f t="shared" si="13"/>
        <v>1584000</v>
      </c>
    </row>
    <row r="47" spans="1:16">
      <c r="M47" s="20">
        <v>0.5</v>
      </c>
      <c r="N47" s="12"/>
      <c r="O47" s="19">
        <f t="shared" si="13"/>
        <v>1320000</v>
      </c>
    </row>
    <row r="48" spans="1:16">
      <c r="M48" s="20">
        <v>0.4</v>
      </c>
      <c r="N48" s="12"/>
      <c r="O48" s="19">
        <f t="shared" si="13"/>
        <v>1056000</v>
      </c>
    </row>
    <row r="49" spans="13:15">
      <c r="M49" s="20">
        <v>0.3</v>
      </c>
      <c r="N49" s="12"/>
      <c r="O49" s="19">
        <f t="shared" si="13"/>
        <v>792000</v>
      </c>
    </row>
    <row r="50" spans="13:15" ht="15.75" thickBot="1">
      <c r="M50" s="21">
        <v>0.2</v>
      </c>
      <c r="N50" s="22"/>
      <c r="O50" s="23">
        <f t="shared" si="13"/>
        <v>528000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Space Allocations -01</vt:lpstr>
      <vt:lpstr>Sheet2</vt:lpstr>
      <vt:lpstr>Comps</vt:lpstr>
      <vt:lpstr>Unit Sizing</vt:lpstr>
      <vt:lpstr>ShapeFactor</vt:lpstr>
      <vt:lpstr>SiteArea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Grabow</dc:creator>
  <cp:lastModifiedBy>Ryan Grabow</cp:lastModifiedBy>
  <dcterms:created xsi:type="dcterms:W3CDTF">2010-10-26T09:58:28Z</dcterms:created>
  <dcterms:modified xsi:type="dcterms:W3CDTF">2010-11-02T04:23:52Z</dcterms:modified>
</cp:coreProperties>
</file>